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<sst xmlns="http://schemas.openxmlformats.org/spreadsheetml/2006/main" count="3663" uniqueCount="2966">
  <si>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</si>
  <si>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</si>
  <si>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</si>
  <si>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</si>
  <si>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</si>
  <si>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</si>
  <si>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</si>
  <si>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</si>
  <si>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</si>
  <si>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</si>
  <si>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</si>
  <si>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</si>
  <si>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</si>
  <si>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</si>
  <si>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</si>
  <si>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</si>
  <si>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</si>
  <si>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</si>
  <si>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</si>
  <si>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</si>
  <si>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</si>
  <si>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</si>
  <si>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</si>
  <si>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</si>
  <si>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</si>
  <si>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</si>
  <si>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</si>
  <si>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</si>
  <si>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</si>
  <si>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</si>
  <si>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</si>
  <si>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</si>
  <si>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</si>
  <si>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</si>
  <si>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</si>
  <si>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</si>
  <si>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</si>
  <si>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</si>
  <si>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</si>
  <si>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</si>
  <si>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</si>
  <si>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</si>
  <si>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</si>
  <si>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</si>
  <si>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</si>
  <si>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</si>
  <si>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</si>
  <si>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</si>
  <si>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</si>
  <si>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</si>
  <si>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</si>
  <si>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</si>
  <si>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</si>
  <si>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</si>
  <si>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</si>
  <si>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</si>
  <si>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</si>
  <si>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</si>
  <si>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</si>
  <si>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</si>
  <si>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</si>
  <si>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</si>
  <si>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</si>
  <si>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</si>
  <si>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</si>
  <si>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</si>
  <si>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</si>
  <si>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</si>
  <si>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</si>
  <si>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</si>
  <si>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</si>
  <si>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</si>
  <si>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</si>
  <si>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</si>
  <si>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</si>
  <si>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</si>
  <si>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</si>
  <si>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</si>
  <si>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</si>
  <si>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</si>
  <si>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</si>
  <si>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</si>
  <si>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</si>
  <si>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</si>
  <si>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</si>
  <si>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</si>
  <si>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</si>
  <si>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</si>
  <si>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</si>
  <si>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</si>
  <si>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</si>
  <si>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</si>
  <si>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</si>
  <si>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</si>
  <si>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</si>
  <si>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</si>
  <si>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</si>
  <si>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</si>
  <si>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</si>
  <si>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</si>
  <si>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</si>
  <si>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</si>
  <si>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</si>
  <si>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</si>
  <si>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</si>
  <si>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</si>
  <si>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</si>
  <si>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</si>
  <si>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</si>
  <si>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</si>
  <si>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</si>
  <si>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</si>
  <si>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</si>
  <si>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</si>
  <si>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</si>
  <si>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</si>
  <si>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</si>
  <si>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</si>
  <si>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</si>
  <si>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</si>
  <si>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</si>
  <si>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</si>
  <si>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</si>
  <si>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</si>
  <si>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</si>
  <si>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</si>
  <si>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</si>
  <si>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</si>
  <si>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</si>
  <si>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</si>
  <si>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</si>
  <si>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</si>
  <si>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</si>
  <si>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</si>
  <si>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</si>
  <si>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</si>
  <si>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</si>
  <si>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</si>
  <si>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</si>
  <si>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</si>
  <si>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</si>
  <si>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</si>
  <si>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</si>
  <si>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</si>
  <si>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</si>
  <si>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</si>
  <si>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</si>
  <si>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</si>
  <si>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</si>
  <si>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</si>
  <si>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</si>
  <si>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</si>
  <si>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</si>
  <si>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</si>
  <si>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</si>
  <si>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</si>
  <si>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</si>
  <si>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</si>
  <si>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</si>
  <si>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</si>
  <si>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</si>
  <si>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</si>
  <si>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</si>
  <si>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</si>
  <si>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</si>
  <si>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</si>
  <si>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</si>
  <si>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</si>
  <si>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</si>
  <si>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</si>
  <si>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</si>
  <si>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</si>
  <si>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</si>
  <si>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</si>
  <si>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</si>
  <si>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</si>
  <si>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</si>
  <si>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</si>
  <si>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</si>
  <si>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</si>
  <si>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</si>
  <si>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</si>
  <si>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</si>
  <si>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</si>
  <si>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</si>
  <si>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</si>
  <si>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</si>
  <si>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</si>
  <si>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</si>
  <si>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</si>
  <si>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</si>
  <si>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</si>
  <si>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</si>
  <si>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</si>
  <si>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</si>
  <si>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</si>
  <si>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</si>
  <si>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</si>
  <si>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</si>
  <si>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</si>
  <si>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</si>
  <si>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</si>
  <si>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</si>
  <si>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</si>
  <si>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</si>
  <si>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</si>
  <si>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</si>
  <si>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</si>
  <si>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</si>
  <si>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</si>
  <si>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</si>
  <si>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</si>
  <si>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</si>
  <si>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</si>
  <si>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</si>
  <si>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</si>
  <si>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</si>
  <si>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</si>
  <si>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</si>
  <si>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</si>
  <si>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</si>
  <si>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</si>
  <si>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</si>
  <si>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</si>
  <si>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</si>
  <si>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</si>
  <si>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</si>
  <si>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</si>
  <si>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</si>
  <si>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</si>
  <si>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</si>
  <si>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</si>
  <si>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</si>
  <si>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</si>
  <si>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</si>
  <si>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</si>
  <si>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</si>
  <si>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</si>
  <si>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</si>
  <si>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</si>
  <si>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</si>
  <si>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</si>
  <si>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</si>
  <si>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</si>
  <si>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</si>
  <si>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</si>
  <si>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</si>
  <si>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</si>
  <si>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</si>
  <si>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</si>
  <si>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</si>
  <si>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</si>
  <si>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</si>
  <si>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</si>
  <si>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</si>
  <si>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</si>
  <si>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</si>
  <si>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</si>
  <si>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</si>
  <si>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</si>
  <si>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</si>
  <si>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</si>
  <si>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</si>
  <si>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</si>
  <si>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</si>
  <si>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</si>
  <si>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</si>
  <si>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</si>
  <si>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</si>
  <si>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</si>
  <si>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</si>
  <si>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</si>
  <si>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</si>
  <si>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</si>
  <si>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</si>
  <si>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</si>
  <si>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</si>
  <si>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</si>
  <si>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</si>
  <si>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</si>
  <si>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</si>
  <si>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</si>
  <si>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</si>
  <si>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</si>
  <si>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</si>
  <si>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</si>
  <si>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</si>
  <si>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</si>
  <si>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</si>
  <si>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</si>
  <si>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</si>
  <si>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</si>
  <si>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</si>
  <si>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</si>
  <si>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</si>
  <si>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</si>
  <si>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</si>
  <si>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</si>
  <si>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</si>
  <si>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</si>
  <si>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</si>
  <si>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</si>
  <si>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</si>
  <si>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</si>
  <si>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</si>
  <si>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</si>
  <si>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</si>
  <si>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</si>
  <si>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</si>
  <si>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</si>
  <si>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</si>
  <si>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</si>
  <si>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</si>
  <si>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</si>
  <si>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</si>
  <si>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</si>
  <si>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</si>
  <si>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</si>
  <si>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</si>
  <si>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</si>
  <si>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</si>
  <si>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</si>
  <si>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</si>
  <si>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</si>
  <si>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</si>
  <si>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</si>
  <si>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</si>
  <si>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</si>
  <si>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</si>
  <si>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</si>
  <si>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</si>
  <si>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</si>
  <si>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</si>
  <si>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</si>
  <si>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</si>
  <si>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</si>
  <si>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</si>
  <si>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</si>
  <si>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</si>
  <si>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</si>
  <si>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</si>
  <si>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</si>
  <si>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</si>
  <si>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</si>
  <si>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</si>
  <si>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</si>
  <si>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</si>
  <si>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</si>
  <si>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</si>
  <si>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</si>
  <si>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</si>
  <si>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</si>
  <si>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</si>
  <si>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</si>
  <si>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</si>
  <si>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</si>
  <si>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</si>
  <si>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</si>
  <si>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</si>
  <si>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</si>
  <si>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</si>
  <si>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</si>
  <si>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</si>
  <si>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</si>
  <si>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</si>
  <si>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</si>
  <si>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</si>
  <si>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</si>
  <si>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</si>
  <si>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</si>
  <si>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</si>
  <si>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</si>
  <si>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</si>
  <si>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</si>
  <si>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</si>
  <si>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</si>
  <si>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</si>
  <si>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</si>
  <si>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</si>
  <si>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</si>
  <si>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</si>
  <si>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</si>
  <si>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</si>
  <si>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</si>
  <si>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</si>
  <si>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</si>
  <si>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</si>
  <si>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</si>
  <si>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</si>
  <si>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</si>
  <si>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</si>
  <si>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</si>
  <si>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</si>
  <si>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</si>
  <si>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</si>
  <si>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</si>
  <si>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</si>
  <si>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</si>
  <si>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</si>
  <si>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</si>
  <si>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</si>
  <si>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</si>
  <si>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</si>
  <si>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</si>
  <si>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</si>
  <si>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</si>
  <si>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</si>
  <si>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</si>
  <si>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</si>
  <si>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</si>
  <si>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</si>
  <si>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</si>
  <si>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</si>
  <si>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</si>
  <si>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</si>
  <si>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</si>
  <si>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</si>
  <si>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</si>
  <si>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</si>
  <si>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</si>
  <si>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</si>
  <si>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</si>
  <si>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</si>
  <si>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</si>
  <si>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</si>
  <si>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</si>
  <si>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</si>
  <si>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</si>
  <si>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</si>
  <si>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</si>
  <si>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</si>
  <si>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</si>
  <si>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</si>
  <si>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</si>
  <si>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</si>
  <si>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</si>
  <si>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</si>
  <si>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</si>
  <si>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</si>
  <si>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</si>
  <si>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</si>
  <si>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</si>
  <si>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</si>
  <si>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</si>
  <si>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</si>
  <si>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</si>
  <si>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</si>
  <si>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</si>
  <si>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</si>
  <si>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</si>
  <si>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</si>
  <si>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</si>
  <si>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</si>
  <si>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</si>
  <si>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</si>
  <si>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</si>
  <si>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</si>
  <si>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</si>
  <si>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</si>
  <si>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</si>
  <si>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</si>
  <si>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</si>
  <si>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</si>
  <si>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</si>
  <si>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</si>
  <si>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</si>
  <si>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</si>
  <si>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</si>
  <si>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</si>
  <si>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</si>
  <si>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</si>
  <si>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</si>
  <si>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</si>
  <si>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</si>
  <si>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</si>
  <si>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</si>
  <si>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</si>
  <si>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</si>
  <si>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</si>
  <si>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</si>
  <si>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</si>
  <si>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</si>
  <si>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</si>
  <si>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</si>
  <si>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</si>
  <si>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</si>
  <si>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</si>
  <si>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</si>
  <si>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</si>
  <si>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</si>
  <si>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</si>
  <si>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</si>
  <si>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</si>
  <si>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</si>
  <si>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</si>
  <si>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</si>
  <si>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</si>
  <si>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</si>
  <si>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</si>
  <si>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</si>
  <si>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</si>
  <si>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</si>
  <si>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</si>
  <si>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</si>
  <si>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</si>
  <si>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</si>
  <si>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</si>
  <si>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</si>
  <si>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</si>
  <si>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</si>
  <si>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</si>
  <si>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</si>
  <si>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</si>
  <si>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</si>
  <si>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</si>
  <si>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</si>
  <si>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</si>
  <si>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</si>
  <si>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</si>
  <si>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</si>
  <si>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</si>
  <si>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</si>
  <si>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</si>
  <si>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</si>
  <si>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</si>
  <si>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</si>
  <si>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</si>
  <si>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</si>
  <si>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</si>
  <si>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</si>
  <si>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</si>
  <si>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</si>
  <si>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</si>
  <si>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</si>
  <si>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</si>
  <si>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</si>
  <si>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</si>
  <si>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</si>
  <si>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</si>
  <si>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</si>
  <si>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</si>
  <si>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</si>
  <si>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</si>
  <si>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</si>
  <si>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</si>
  <si>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</si>
  <si>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</si>
  <si>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</si>
  <si>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</si>
  <si>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</si>
  <si>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</si>
  <si>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</si>
  <si>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</si>
  <si>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</si>
  <si>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</si>
  <si>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</si>
  <si>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</si>
  <si>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</si>
  <si>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</si>
  <si>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</si>
  <si>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</si>
  <si>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</si>
  <si>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</si>
  <si>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</si>
  <si>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</si>
  <si>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</si>
  <si>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</si>
  <si>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</si>
  <si>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</si>
  <si>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</si>
  <si>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</si>
  <si>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</si>
  <si>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</si>
  <si>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</si>
  <si>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</si>
  <si>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</si>
  <si>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</si>
  <si>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</si>
  <si>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</si>
  <si>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</si>
  <si>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</si>
  <si>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</si>
  <si>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</si>
  <si>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</si>
  <si>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</si>
  <si>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</si>
  <si>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</si>
  <si>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</si>
  <si>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</si>
  <si>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</si>
  <si>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</si>
  <si>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</si>
  <si>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</si>
  <si>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</si>
  <si>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</si>
  <si>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</si>
  <si>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</si>
  <si>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</si>
  <si>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</si>
  <si>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</si>
  <si>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</si>
  <si>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</si>
  <si>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</si>
  <si>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</si>
  <si>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</si>
  <si>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</si>
  <si>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</si>
  <si>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</si>
  <si>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</si>
  <si>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</si>
  <si>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</si>
  <si>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</si>
  <si>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</si>
  <si>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</si>
  <si>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</si>
  <si>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</si>
  <si>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</si>
  <si>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</si>
  <si>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</si>
  <si>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</si>
  <si>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</si>
  <si>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</si>
  <si>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</si>
  <si>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</si>
  <si>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</si>
  <si>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</si>
  <si>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</si>
  <si>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</si>
  <si>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</si>
  <si>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</si>
  <si>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</si>
  <si>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</si>
  <si>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</si>
  <si>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</si>
  <si>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</si>
  <si>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</si>
  <si>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</si>
  <si>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</si>
  <si>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</si>
  <si>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</si>
  <si>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</si>
  <si>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</si>
  <si>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</si>
  <si>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</si>
  <si>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</si>
  <si>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</si>
  <si>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</si>
  <si>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</si>
  <si>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</si>
  <si>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</si>
  <si>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</si>
  <si>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</si>
  <si>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</si>
  <si>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</si>
  <si>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</si>
  <si>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</si>
  <si>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</si>
  <si>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</si>
  <si>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</si>
  <si>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</si>
  <si>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</si>
  <si>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</si>
  <si>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</si>
  <si>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</si>
  <si>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</si>
  <si>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</si>
  <si>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</si>
  <si>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</si>
  <si>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</si>
  <si>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</si>
  <si>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</si>
  <si>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</si>
  <si>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</si>
  <si>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</si>
  <si>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</si>
  <si>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</si>
  <si>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</si>
  <si>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</si>
  <si>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</si>
  <si>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</si>
  <si>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</si>
  <si>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</si>
  <si>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</si>
  <si>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</si>
  <si>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</si>
  <si>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</si>
  <si>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</si>
  <si>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</si>
  <si>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</si>
  <si>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</si>
  <si>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</si>
  <si>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</si>
  <si>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</si>
  <si>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</si>
  <si>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</si>
  <si>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</si>
  <si>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</si>
  <si>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</si>
  <si>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</si>
  <si>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</si>
  <si>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</si>
  <si>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</si>
  <si>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</si>
  <si>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</si>
  <si>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</si>
  <si>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</si>
  <si>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</si>
  <si>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</si>
  <si>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</si>
  <si>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</si>
  <si>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</si>
  <si>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</si>
  <si>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</si>
  <si>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</si>
  <si>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</si>
  <si>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</si>
  <si>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</si>
  <si>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</si>
  <si>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</si>
  <si>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</si>
  <si>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</si>
  <si>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</si>
  <si>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</si>
  <si>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</si>
  <si>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</si>
  <si>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</si>
  <si>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</si>
  <si>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</si>
  <si>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</si>
  <si>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</si>
  <si>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</si>
  <si>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</si>
  <si>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</si>
  <si>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</si>
  <si>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</si>
  <si>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</si>
  <si>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</si>
  <si>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</si>
  <si>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</si>
  <si>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</si>
  <si>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</si>
  <si>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</si>
  <si>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</si>
  <si>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</si>
  <si>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</si>
  <si>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</si>
  <si>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</si>
  <si>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</si>
  <si>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</si>
  <si>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</si>
  <si>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</si>
  <si>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</si>
  <si>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</si>
  <si>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</si>
  <si>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</si>
  <si>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</si>
  <si>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</si>
  <si>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</si>
  <si>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</si>
  <si>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</si>
  <si>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</si>
  <si>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</si>
  <si>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</si>
  <si>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</si>
  <si>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</si>
  <si>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</si>
  <si>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</si>
  <si>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</si>
  <si>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</si>
  <si>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</si>
  <si>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</si>
  <si>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</si>
  <si>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</si>
  <si>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</si>
  <si>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</si>
  <si>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</si>
  <si>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</si>
  <si>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</si>
  <si>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</si>
  <si>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</si>
  <si>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</si>
  <si>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</si>
  <si>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</si>
  <si>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</si>
  <si>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</si>
  <si>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</si>
  <si>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</si>
  <si>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</si>
  <si>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</si>
  <si>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</si>
  <si>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</si>
  <si>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</si>
  <si>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</si>
  <si>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</si>
  <si>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</si>
  <si>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</si>
  <si>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</si>
  <si>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</si>
  <si>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</si>
  <si>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</si>
  <si>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</si>
  <si>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</si>
  <si>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</si>
  <si>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</si>
  <si>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</si>
  <si>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</si>
  <si>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</si>
  <si>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</si>
  <si>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</si>
  <si>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</si>
  <si>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</si>
  <si>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</si>
  <si>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</si>
  <si>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</si>
  <si>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</si>
  <si>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</si>
  <si>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</si>
  <si>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</si>
  <si>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</si>
  <si>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</si>
  <si>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</si>
  <si>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</si>
  <si>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</si>
  <si>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</si>
  <si>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</si>
  <si>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</si>
  <si>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</si>
  <si>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</si>
  <si>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</si>
  <si>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</si>
  <si>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</si>
  <si>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</si>
  <si>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</si>
  <si>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</si>
  <si>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</si>
  <si>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</si>
  <si>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</si>
  <si>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</si>
  <si>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</si>
  <si>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</si>
  <si>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</si>
  <si>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</si>
  <si>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</si>
  <si>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</si>
  <si>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</si>
  <si>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</si>
  <si>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</si>
  <si>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</si>
  <si>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</si>
  <si>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</si>
  <si>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</si>
  <si>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</si>
  <si>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</si>
  <si>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</si>
  <si>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</si>
  <si>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</si>
  <si>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</si>
  <si>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</si>
  <si>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</si>
  <si>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</si>
  <si>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</si>
  <si>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</si>
  <si>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</si>
  <si>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</si>
  <si>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</si>
  <si>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</si>
  <si>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</si>
  <si>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</si>
  <si>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</si>
  <si>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</si>
  <si>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</si>
  <si>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</si>
  <si>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</si>
  <si>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</si>
  <si>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</si>
  <si>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</si>
  <si>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</si>
  <si>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</si>
  <si>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</si>
  <si>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</si>
  <si>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</si>
  <si>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</si>
  <si>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</si>
  <si>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</si>
  <si>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</si>
  <si>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</si>
  <si>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</si>
  <si>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</si>
  <si>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</si>
  <si>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</si>
  <si>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</si>
  <si>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</si>
  <si>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</si>
  <si>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</si>
  <si>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</si>
  <si>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</si>
  <si>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</si>
  <si>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</si>
  <si>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</si>
  <si>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</si>
  <si>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</si>
  <si>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</si>
  <si>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</si>
  <si>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</si>
  <si>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</si>
  <si>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</si>
  <si>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</si>
  <si>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</si>
  <si>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</si>
  <si>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</si>
  <si>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</si>
  <si>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</si>
  <si>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</si>
  <si>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</si>
  <si>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</si>
  <si>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</si>
  <si>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</si>
  <si>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</si>
  <si>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</si>
  <si>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</si>
  <si>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</si>
  <si>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</si>
  <si>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</si>
  <si>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</si>
  <si>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</si>
  <si>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</si>
  <si>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</si>
  <si>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</si>
  <si>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</si>
  <si>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</si>
  <si>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</si>
  <si>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</si>
  <si>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</si>
  <si>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</si>
  <si>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</si>
  <si>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</si>
  <si>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</si>
  <si>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</si>
  <si>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</si>
  <si>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</si>
  <si>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</si>
  <si>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</si>
  <si>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</si>
  <si>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</si>
  <si>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</si>
  <si>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</si>
  <si>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</si>
  <si>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</si>
  <si>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</si>
  <si>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</si>
  <si>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</si>
  <si>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</si>
  <si>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</si>
  <si>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</si>
  <si>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</si>
  <si>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</si>
  <si>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</si>
  <si>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</si>
  <si>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</si>
  <si>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</si>
  <si>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</si>
  <si>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</si>
  <si>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</si>
  <si>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</si>
  <si>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</si>
  <si>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</si>
  <si>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</si>
  <si>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</si>
  <si>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</si>
  <si>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</si>
  <si>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</si>
  <si>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</si>
  <si>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</si>
  <si>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</si>
  <si>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</si>
  <si>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</si>
  <si>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</si>
  <si>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</si>
  <si>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</si>
  <si>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</si>
  <si>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</si>
  <si>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</si>
  <si>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</si>
  <si>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</si>
  <si>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</si>
  <si>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</si>
  <si>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</si>
  <si>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</si>
  <si>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</si>
  <si>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</si>
  <si>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</si>
  <si>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</si>
  <si>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</si>
  <si>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</si>
  <si>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</si>
  <si>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</si>
  <si>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</si>
  <si>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</si>
  <si>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</si>
  <si>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</si>
  <si>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</si>
  <si>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</si>
  <si>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</si>
  <si>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</si>
  <si>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</si>
  <si>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</si>
  <si>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</si>
  <si>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</si>
  <si>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</si>
  <si>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</si>
  <si>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</si>
  <si>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</si>
  <si>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</si>
  <si>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</si>
  <si>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</si>
  <si>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</si>
  <si>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</si>
  <si>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</si>
  <si>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</si>
  <si>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</si>
  <si>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</si>
  <si>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</si>
  <si>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</si>
  <si>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</si>
  <si>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</si>
  <si>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</si>
  <si>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</si>
  <si>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</si>
  <si>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</si>
  <si>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</si>
  <si>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</si>
  <si>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</si>
  <si>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</si>
  <si>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</si>
  <si>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</si>
  <si>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</si>
  <si>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</si>
  <si>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</si>
  <si>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</si>
  <si>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</si>
  <si>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</si>
  <si>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</si>
  <si>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</si>
  <si>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</si>
  <si>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</si>
  <si>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</si>
  <si>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</si>
  <si>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</si>
  <si>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</si>
  <si>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</si>
  <si>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</si>
  <si>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</si>
  <si>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</si>
  <si>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</si>
  <si>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</si>
  <si>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</si>
  <si>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</si>
  <si>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</si>
  <si>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</si>
  <si>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</si>
  <si>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</si>
  <si>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</si>
  <si>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</si>
  <si>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</si>
  <si>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</si>
  <si>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</si>
  <si>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</si>
  <si>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</si>
  <si>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</si>
  <si>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</si>
  <si>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</si>
  <si>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</si>
  <si>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</si>
  <si>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</si>
  <si>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</si>
  <si>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</si>
  <si>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</si>
  <si>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</si>
  <si>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</si>
  <si>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</si>
  <si>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</si>
  <si>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</si>
  <si>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</si>
  <si>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</si>
  <si>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</si>
  <si>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</si>
  <si>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</si>
  <si>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</si>
  <si>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</si>
  <si>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</si>
  <si>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</si>
  <si>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</si>
  <si>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</si>
  <si>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</si>
  <si>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</si>
  <si>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</si>
  <si>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</si>
  <si>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</si>
  <si>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</si>
  <si>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</si>
  <si>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</si>
  <si>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</si>
  <si>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</si>
  <si>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</si>
  <si>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</si>
  <si>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</si>
  <si>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</si>
  <si>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</si>
  <si>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</si>
  <si>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</si>
  <si>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</si>
  <si>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</si>
  <si>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</si>
  <si>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</si>
  <si>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</si>
  <si>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</si>
  <si>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</si>
  <si>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</si>
  <si>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</si>
  <si>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</si>
  <si>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</si>
  <si>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</si>
  <si>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</si>
  <si>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</si>
  <si>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</si>
  <si>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</si>
  <si>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</si>
  <si>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</si>
  <si>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</si>
  <si>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</si>
  <si>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</si>
  <si>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</si>
  <si>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</si>
  <si>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</si>
  <si>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</si>
  <si>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</si>
  <si>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</si>
  <si>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</si>
  <si>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</si>
  <si>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</si>
  <si>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</si>
  <si>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</si>
  <si>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</si>
  <si>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</si>
  <si>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</si>
  <si>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</si>
  <si>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</si>
  <si>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</si>
  <si>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</si>
  <si>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</si>
  <si>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</si>
  <si>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</si>
  <si>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</si>
  <si>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</si>
  <si>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</si>
  <si>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</si>
  <si>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</si>
  <si>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</si>
  <si>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</si>
  <si>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</si>
  <si>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</si>
  <si>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</si>
  <si>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</si>
  <si>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</si>
  <si>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</si>
  <si>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</si>
  <si>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</si>
  <si>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</si>
  <si>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</si>
  <si>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</si>
  <si>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</si>
  <si>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</si>
  <si>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</si>
  <si>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</si>
  <si>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</si>
  <si>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</si>
  <si>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</si>
  <si>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</si>
  <si>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</si>
  <si>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</si>
  <si>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</si>
  <si>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</si>
  <si>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</si>
  <si>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</si>
  <si>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</si>
  <si>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</si>
  <si>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</si>
  <si>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</si>
  <si>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</si>
  <si>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</si>
  <si>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</si>
  <si>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</si>
  <si>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</si>
  <si>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</si>
  <si>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</si>
  <si>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</si>
  <si>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</si>
  <si>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</si>
  <si>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</si>
  <si>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</si>
  <si>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</si>
  <si>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</si>
  <si>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</si>
  <si>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</si>
  <si>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</si>
  <si>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</si>
  <si>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</si>
  <si>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</si>
  <si>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</si>
  <si>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</si>
  <si>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</si>
  <si>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</si>
  <si>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</si>
  <si>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</si>
  <si>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</si>
  <si>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</si>
  <si>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</si>
  <si>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</si>
  <si>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</si>
  <si>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</si>
  <si>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</si>
  <si>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</si>
  <si>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</si>
  <si>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</si>
  <si>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</si>
  <si>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</si>
  <si>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</si>
  <si>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</si>
  <si>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</si>
  <si>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</si>
  <si>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</si>
  <si>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</si>
  <si>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</si>
  <si>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</si>
  <si>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</si>
  <si>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</si>
  <si>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</si>
  <si>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</si>
  <si>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</si>
  <si>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</si>
  <si>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</si>
  <si>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</si>
  <si>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</si>
  <si>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</si>
  <si>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</si>
  <si>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</si>
  <si>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</si>
  <si>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</si>
  <si>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</si>
  <si>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</si>
  <si>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</si>
  <si>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</si>
  <si>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</si>
  <si>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</si>
  <si>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</si>
  <si>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</si>
  <si>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</si>
  <si>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</si>
  <si>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</si>
  <si>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</si>
  <si>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</si>
  <si>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</si>
  <si>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</si>
  <si>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</si>
  <si>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</si>
  <si>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</si>
  <si>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</si>
  <si>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</si>
  <si>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</si>
  <si>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</si>
  <si>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</si>
  <si>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</si>
  <si>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</si>
  <si>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</si>
  <si>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</si>
  <si>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</si>
  <si>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</si>
  <si>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</si>
  <si>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</si>
  <si>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</si>
  <si>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</si>
  <si>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</si>
  <si>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</si>
  <si>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</si>
  <si>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</si>
  <si>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</si>
  <si>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</si>
  <si>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</si>
  <si>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</si>
  <si>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</si>
  <si>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</si>
  <si>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</si>
  <si>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</si>
  <si>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</si>
  <si>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</si>
  <si>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</si>
  <si>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</si>
  <si>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</si>
  <si>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</si>
  <si>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</si>
  <si>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</si>
  <si>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</si>
  <si>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</si>
  <si>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</si>
  <si>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</si>
  <si>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</si>
  <si>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</si>
  <si>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</si>
  <si>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</si>
  <si>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</si>
  <si>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</si>
  <si>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</si>
  <si>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</si>
  <si>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</si>
  <si>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</si>
  <si>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</si>
  <si>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</si>
  <si>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</si>
  <si>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</si>
  <si>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</si>
  <si>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</si>
  <si>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</si>
  <si>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</si>
  <si>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</si>
  <si>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</si>
  <si>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</si>
  <si>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</si>
  <si>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</si>
  <si>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</si>
  <si>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</si>
  <si>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</si>
  <si>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</si>
  <si>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</si>
  <si>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</si>
  <si>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</si>
  <si>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</si>
  <si>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</si>
  <si>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</si>
  <si>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</si>
  <si>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</si>
  <si>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</si>
  <si>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</si>
  <si>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</si>
  <si>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</si>
  <si>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</si>
  <si>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</si>
  <si>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</si>
  <si>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</si>
  <si>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</si>
  <si>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</si>
  <si>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</si>
  <si>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</si>
  <si>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</si>
  <si>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</si>
  <si>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</si>
  <si>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</si>
  <si>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</si>
  <si>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</si>
  <si>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</si>
  <si>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</si>
  <si>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</si>
  <si>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</si>
  <si>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</si>
  <si>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</si>
  <si>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</si>
  <si>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</si>
  <si>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</si>
  <si>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</si>
  <si>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</si>
  <si>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</si>
  <si>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</si>
  <si>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</si>
  <si>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</si>
  <si>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</si>
  <si>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</si>
  <si>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</si>
  <si>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</si>
  <si>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</si>
  <si>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</si>
  <si>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</si>
  <si>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</si>
  <si>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</si>
  <si>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</si>
  <si>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</si>
  <si>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</si>
  <si>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</si>
  <si>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</si>
  <si>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</si>
  <si>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</si>
  <si>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</si>
  <si>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</si>
  <si>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</si>
  <si>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</si>
  <si>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</si>
  <si>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</si>
  <si>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</si>
  <si>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</si>
  <si>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</si>
  <si>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</si>
  <si>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</si>
  <si>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</si>
  <si>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</si>
  <si>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</si>
  <si>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</si>
  <si>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</si>
  <si>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</si>
  <si>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</si>
  <si>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</si>
  <si>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</si>
  <si>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</si>
  <si>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</si>
  <si>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</si>
  <si>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</si>
  <si>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</si>
  <si>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</si>
  <si>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</si>
  <si>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</si>
  <si>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</si>
  <si>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</si>
  <si>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</si>
  <si>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</si>
  <si>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</si>
  <si>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</si>
  <si>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</si>
  <si>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</si>
  <si>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</si>
  <si>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</si>
  <si>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</si>
  <si>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</si>
  <si>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</si>
  <si>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</si>
  <si>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</si>
  <si>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</si>
  <si>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</si>
  <si>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</si>
  <si>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</si>
  <si>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</si>
  <si>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</si>
  <si>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</si>
  <si>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</si>
  <si>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</si>
  <si>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</si>
  <si>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</si>
  <si>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</si>
  <si>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</si>
  <si>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</si>
  <si>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</si>
  <si>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</si>
  <si>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</si>
  <si>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</si>
  <si>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</si>
  <si>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</si>
  <si>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</si>
  <si>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</si>
  <si>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</si>
  <si>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</si>
  <si>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</si>
  <si>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</si>
  <si>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</si>
  <si>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</si>
  <si>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</si>
  <si>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</si>
  <si>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</si>
  <si>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</si>
  <si>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</si>
  <si>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</si>
  <si>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</si>
  <si>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</si>
  <si>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</si>
  <si>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</si>
  <si>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</si>
  <si>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</si>
  <si>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</si>
  <si>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</si>
  <si>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</si>
  <si>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</si>
  <si>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</si>
  <si>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</si>
  <si>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</si>
  <si>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</si>
  <si>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</si>
  <si>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</si>
  <si>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</si>
  <si>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</si>
  <si>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</si>
  <si>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</si>
  <si>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</si>
  <si>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</si>
  <si>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</si>
  <si>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</si>
  <si>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</si>
  <si>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</si>
  <si>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</si>
  <si>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</si>
  <si>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</si>
  <si>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</si>
  <si>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</si>
  <si>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</si>
  <si>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</si>
  <si>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</si>
  <si>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</si>
  <si>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</si>
  <si>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</si>
  <si>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</si>
  <si>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</si>
  <si>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</si>
  <si>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</si>
  <si>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</si>
  <si>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</si>
  <si>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</si>
  <si>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</si>
  <si>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</si>
  <si>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</si>
  <si>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</si>
  <si>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</si>
  <si>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</si>
  <si>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</si>
  <si>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</si>
  <si>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</si>
  <si>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</si>
  <si>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</si>
  <si>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</si>
  <si>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</si>
  <si>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</si>
  <si>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</si>
  <si>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</si>
  <si>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</si>
  <si>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</si>
  <si>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</si>
  <si>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</si>
  <si>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</si>
  <si>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</si>
  <si>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</si>
  <si>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</si>
  <si>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</si>
  <si>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</si>
  <si>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</si>
  <si>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</si>
  <si>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</si>
  <si>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</si>
  <si>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</si>
  <si>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</si>
  <si>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</si>
  <si>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</si>
  <si>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</si>
  <si>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</si>
  <si>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</si>
  <si>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</si>
  <si>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</si>
  <si>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</si>
  <si>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</si>
  <si>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</si>
  <si>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</si>
  <si>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</si>
  <si>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</si>
  <si>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</si>
  <si>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</si>
  <si>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</si>
  <si>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</si>
  <si>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</si>
  <si>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</si>
  <si>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</si>
  <si>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</si>
  <si>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</si>
  <si>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</si>
  <si>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</si>
  <si>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</si>
  <si>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</si>
  <si>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</si>
  <si>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</si>
  <si>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</si>
  <si>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</si>
  <si>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</si>
  <si>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</si>
  <si>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</si>
  <si>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</si>
  <si>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</si>
  <si>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</si>
  <si>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</si>
  <si>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</si>
  <si>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</si>
  <si>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</si>
  <si>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</si>
  <si>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</si>
  <si>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</si>
  <si>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</si>
  <si>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</si>
  <si>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</si>
  <si>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</si>
  <si>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</si>
  <si>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</si>
  <si>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</si>
  <si>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</si>
  <si>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</si>
  <si>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</si>
  <si>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</si>
  <si>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</si>
  <si>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</si>
  <si>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</si>
  <si>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</si>
  <si>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</si>
  <si>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</si>
  <si>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</si>
  <si>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</si>
  <si>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</si>
  <si>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</si>
  <si>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</si>
  <si>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</si>
  <si>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</si>
  <si>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</si>
  <si>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</si>
  <si>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</si>
  <si>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</si>
  <si>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</si>
  <si>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</si>
  <si>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</si>
  <si>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</si>
  <si>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</si>
  <si>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</si>
  <si>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</si>
  <si>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</si>
  <si>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</si>
  <si>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</si>
  <si>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</si>
  <si>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</si>
  <si>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</si>
  <si>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</si>
  <si>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</si>
  <si>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</si>
  <si>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</si>
  <si>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</si>
  <si>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</si>
  <si>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</si>
  <si>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</si>
  <si>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</si>
  <si>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</si>
  <si>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</si>
  <si>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</si>
  <si>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</si>
  <si>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</si>
  <si>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</si>
  <si>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</si>
  <si>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</si>
  <si>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</si>
  <si>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</si>
  <si>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</si>
  <si>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</si>
  <si>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</si>
  <si>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</si>
  <si>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</si>
  <si>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</si>
  <si>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</si>
  <si>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</si>
  <si>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</si>
  <si>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</si>
  <si>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</si>
  <si>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</si>
  <si>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</si>
  <si>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</si>
  <si>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</si>
  <si>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</si>
  <si>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</si>
  <si>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</si>
  <si>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</si>
  <si>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</si>
  <si>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</si>
  <si>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</si>
  <si>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</si>
  <si>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</si>
  <si>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</si>
  <si>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</si>
  <si>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</si>
  <si>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</si>
  <si>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</si>
  <si>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</si>
  <si>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</si>
  <si>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</si>
  <si>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</si>
  <si>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</si>
  <si>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</si>
  <si>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</si>
  <si>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</si>
  <si>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</si>
  <si>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</si>
  <si>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</si>
  <si>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</si>
  <si>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</si>
  <si>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</si>
  <si>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</si>
  <si>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</si>
  <si>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</si>
  <si>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</si>
  <si>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</si>
  <si>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</si>
  <si>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</si>
  <si>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</si>
  <si>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</si>
  <si>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</si>
  <si>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</si>
  <si>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</si>
  <si>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</si>
  <si>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</si>
  <si>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</si>
  <si>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</si>
  <si>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</si>
  <si>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</si>
  <si>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</si>
  <si>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</si>
  <si>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</si>
  <si>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</si>
  <si>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</si>
  <si>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</si>
  <si>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</si>
  <si>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</si>
  <si>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</si>
  <si>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</si>
  <si>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</si>
  <si>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</si>
  <si>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</si>
  <si>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</si>
  <si>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</si>
  <si>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</si>
  <si>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</si>
  <si>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</si>
  <si>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</si>
  <si>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</si>
  <si>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</si>
  <si>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</si>
  <si>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</si>
  <si>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</si>
  <si>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</si>
  <si>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</si>
  <si>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</si>
  <si>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</si>
  <si>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</si>
  <si>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</si>
  <si>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</si>
  <si>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</si>
  <si>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</si>
  <si>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</si>
  <si>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</si>
  <si>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</si>
  <si>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</si>
  <si>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</si>
  <si>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</si>
  <si>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</si>
  <si>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</si>
  <si>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</si>
  <si>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</si>
  <si>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</si>
  <si>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</si>
  <si>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</si>
  <si>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</si>
  <si>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</si>
  <si>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</si>
  <si>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</si>
  <si>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</si>
  <si>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</si>
  <si>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</si>
  <si>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</si>
  <si>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</si>
  <si>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</si>
  <si>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</si>
  <si>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</si>
  <si>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</si>
  <si>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</si>
  <si>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</si>
  <si>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</si>
  <si>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</si>
  <si>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</si>
  <si>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</si>
  <si>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</si>
  <si>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</si>
  <si>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</si>
  <si>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</si>
  <si>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</si>
  <si>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</si>
  <si>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</si>
  <si>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</si>
  <si>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</si>
  <si>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</si>
  <si>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</si>
  <si>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</si>
  <si>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</si>
  <si>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</si>
  <si>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</si>
  <si>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</si>
  <si>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</si>
  <si>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</si>
  <si>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</si>
  <si>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</si>
  <si>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</si>
  <si>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</si>
  <si>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</si>
  <si>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</si>
  <si>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</si>
  <si>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</si>
  <si>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</si>
  <si>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</si>
  <si>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</si>
  <si>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</si>
  <si>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</si>
  <si>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</si>
  <si>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</si>
  <si>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</si>
  <si>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</si>
  <si>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</si>
  <si>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</si>
  <si>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</si>
  <si>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</si>
  <si>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</si>
  <si>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</si>
  <si>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</si>
  <si>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</si>
  <si>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</si>
  <si>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</si>
  <si>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</si>
  <si>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</si>
  <si>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</si>
  <si>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</si>
  <si>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</si>
  <si>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</si>
  <si>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</si>
  <si>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</si>
  <si>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</si>
  <si>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</si>
  <si>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</si>
  <si>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</si>
  <si>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</si>
  <si>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</si>
  <si>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</si>
  <si>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</si>
  <si>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</si>
  <si>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</si>
  <si>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</si>
  <si>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</si>
  <si>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</si>
  <si>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</si>
  <si>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</si>
  <si>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</si>
  <si>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</si>
  <si>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</si>
  <si>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</si>
  <si>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</si>
  <si>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</si>
  <si>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</si>
  <si>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</si>
  <si>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</si>
  <si>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</si>
  <si>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</si>
  <si>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</si>
  <si>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</si>
  <si>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</si>
  <si>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</si>
  <si>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</si>
  <si>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</si>
  <si>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</si>
  <si>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</si>
  <si>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</si>
  <si>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</si>
  <si>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</si>
  <si>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</si>
  <si>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</si>
  <si>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</si>
  <si>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</si>
  <si>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</si>
  <si>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</si>
  <si>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</si>
  <si>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</si>
  <si>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</si>
  <si>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</si>
  <si>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</si>
  <si>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</si>
  <si>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</si>
  <si>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</si>
  <si>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</si>
  <si>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</si>
  <si>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</si>
  <si>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</si>
  <si>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</si>
  <si>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</si>
  <si>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</si>
  <si>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</si>
  <si>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</si>
  <si>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</si>
  <si>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</si>
  <si>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</si>
  <si>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</si>
  <si>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</si>
  <si>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</si>
  <si>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</si>
  <si>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</si>
  <si>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</si>
  <si>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</si>
  <si>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</si>
  <si>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</si>
  <si>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</si>
  <si>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</si>
  <si>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</si>
  <si>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</si>
  <si>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</si>
  <si>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</si>
  <si>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</si>
  <si>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</si>
  <si>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</si>
  <si>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</si>
  <si>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</si>
  <si>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</si>
  <si>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</si>
  <si>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</si>
  <si>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</si>
  <si>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</si>
  <si>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</si>
  <si>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</si>
  <si>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</si>
  <si>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</si>
  <si>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</si>
  <si>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</si>
  <si>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</si>
  <si>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</si>
  <si>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</si>
  <si>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</si>
  <si>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</si>
  <si>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</si>
  <si>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</si>
  <si>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</si>
  <si>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</si>
  <si>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</si>
  <si>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</si>
  <si>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</si>
  <si>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</si>
  <si>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</si>
  <si>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</si>
  <si>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</si>
  <si>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</si>
  <si>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</si>
  <si>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</si>
  <si>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</si>
  <si>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</si>
  <si>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</si>
  <si>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</si>
  <si>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</si>
  <si>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</si>
  <si>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</si>
  <si>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</si>
  <si>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</si>
  <si>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</si>
  <si>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</si>
  <si>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</si>
  <si>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</si>
  <si>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</si>
  <si>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</si>
  <si>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</si>
  <si>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</si>
  <si>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</si>
  <si>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</si>
  <si>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</si>
  <si>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</si>
  <si>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</si>
  <si>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</si>
  <si>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</si>
  <si>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</si>
  <si>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</si>
  <si>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</si>
  <si>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</si>
  <si>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</si>
  <si>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</si>
  <si>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</si>
  <si>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</si>
  <si>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</si>
  <si>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</si>
  <si>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</si>
  <si>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</si>
  <si>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</si>
  <si>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</si>
  <si>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</si>
  <si>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</si>
  <si>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</si>
  <si>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</si>
  <si>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</si>
  <si>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</si>
  <si>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</si>
  <si>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</si>
  <si>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</si>
  <si>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</si>
  <si>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</si>
  <si>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</si>
  <si>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</si>
  <si>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</si>
  <si>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</si>
  <si>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</si>
  <si>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</si>
  <si>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</si>
  <si>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</si>
  <si>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</si>
  <si>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</si>
  <si>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</si>
  <si>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</si>
  <si>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</si>
  <si>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</si>
  <si>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</si>
  <si>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</si>
  <si>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</si>
  <si>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</si>
  <si>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</si>
  <si>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</si>
  <si>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</si>
  <si>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</si>
  <si>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</si>
  <si>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</si>
  <si>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</si>
  <si>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</si>
  <si>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</si>
  <si>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</si>
  <si>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</si>
  <si>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</si>
  <si>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</si>
  <si>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</si>
  <si>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</si>
  <si>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</si>
  <si>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</si>
  <si>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</si>
  <si>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</si>
  <si>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</si>
  <si>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</si>
  <si>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</si>
  <si>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</si>
  <si>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</si>
  <si>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</si>
  <si>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</si>
  <si>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</si>
  <si>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</si>
  <si>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</si>
  <si>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</si>
  <si>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</si>
  <si>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</si>
  <si>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</si>
  <si>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</si>
  <si>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</si>
  <si>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</si>
  <si>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</si>
  <si>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</si>
  <si>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</si>
  <si>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</si>
  <si>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</si>
  <si>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</si>
  <si>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</si>
  <si>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</si>
  <si>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</si>
  <si>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</si>
  <si>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</si>
  <si>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</si>
  <si>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</si>
  <si>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</si>
  <si>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</si>
  <si>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</si>
  <si>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</si>
  <si>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</si>
  <si>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</si>
  <si>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</si>
  <si>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</si>
  <si>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</si>
  <si>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</si>
  <si>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</si>
  <si>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</si>
  <si>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</si>
  <si>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</si>
  <si>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</si>
  <si>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</si>
  <si>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</si>
  <si>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</si>
  <si>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</si>
  <si>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</si>
  <si>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</si>
  <si>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</si>
  <si>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</si>
  <si>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</si>
  <si>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</si>
  <si>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</si>
  <si>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</si>
  <si>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</si>
  <si>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</si>
  <si>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</si>
  <si>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</si>
  <si>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</si>
  <si>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</si>
  <si>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</si>
  <si>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</si>
  <si>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</si>
  <si>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</si>
  <si>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</si>
  <si>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</si>
  <si>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</si>
  <si>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</si>
  <si>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</si>
  <si>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</si>
  <si>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</si>
  <si>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</si>
  <si>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</si>
  <si>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</si>
  <si>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</si>
  <si>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</si>
  <si>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</si>
  <si>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</si>
  <si>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</si>
  <si>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</si>
  <si>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</si>
  <si>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</si>
  <si>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</si>
  <si>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</si>
  <si>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</si>
  <si>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</si>
  <si>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</si>
  <si>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</si>
  <si>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</si>
  <si>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</si>
  <si>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</si>
  <si>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</si>
  <si>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</si>
  <si>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</si>
  <si>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</si>
  <si>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</si>
  <si>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</si>
  <si>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</si>
  <si>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</si>
  <si>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</si>
  <si>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</si>
  <si>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</si>
  <si>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</si>
  <si>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</si>
  <si>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</si>
  <si>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</si>
  <si>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</si>
  <si>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</si>
  <si>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</si>
  <si>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</si>
  <si>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</si>
  <si>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</si>
  <si>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</si>
  <si>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</si>
  <si>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</si>
  <si>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</si>
  <si>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</si>
  <si>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</si>
  <si>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</si>
  <si>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</si>
  <si>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</si>
  <si>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</si>
  <si>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</si>
  <si>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</si>
  <si>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</si>
  <si>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</si>
  <si>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</si>
  <si>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</si>
  <si>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</si>
  <si>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</si>
  <si>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</si>
  <si>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</si>
  <si>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</si>
  <si>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</si>
  <si>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</si>
  <si>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</si>
  <si>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</si>
  <si>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</si>
  <si>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</si>
  <si>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</si>
  <si>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</si>
  <si>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</si>
  <si>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</si>
  <si>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</si>
  <si>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</si>
  <si>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</si>
  <si>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</si>
  <si>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</si>
  <si>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</si>
  <si>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</si>
  <si>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</si>
  <si>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</si>
  <si>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</si>
  <si>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</si>
  <si>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</si>
  <si>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</si>
  <si>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</si>
  <si>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</si>
  <si>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</si>
  <si>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</si>
  <si>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</si>
  <si>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</si>
  <si>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</si>
  <si>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</si>
  <si>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</si>
  <si>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</si>
  <si>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</si>
  <si>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</si>
  <si>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</si>
  <si>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</si>
  <si>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</si>
  <si>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</si>
  <si>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</si>
  <si>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</si>
  <si>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</si>
  <si>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</si>
  <si>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</si>
  <si>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</si>
  <si>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</si>
  <si>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</si>
  <si>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</si>
  <si>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</si>
  <si>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</si>
  <si>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</si>
  <si>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</si>
  <si>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</si>
  <si>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</si>
  <si>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</si>
  <si>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</si>
  <si>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</si>
  <si>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</si>
  <si>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</si>
  <si>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</si>
  <si>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</si>
  <si>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</si>
  <si>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</si>
  <si>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</si>
  <si>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</si>
  <si>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</si>
  <si>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</si>
  <si>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</si>
  <si>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</si>
  <si>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</si>
  <si>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</si>
  <si>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</si>
  <si>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</si>
  <si>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</si>
  <si>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</si>
  <si>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</si>
  <si>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</si>
  <si>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</si>
  <si>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</si>
  <si>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</si>
  <si>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</si>
  <si>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</si>
  <si>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</si>
  <si>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</si>
  <si>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</si>
  <si>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</si>
  <si>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</si>
  <si>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</si>
  <si>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</si>
  <si>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</si>
  <si>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</si>
  <si>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</si>
  <si>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</si>
  <si>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</si>
  <si>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</si>
  <si>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</si>
  <si>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</si>
  <si>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</si>
  <si>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</si>
  <si>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</si>
  <si>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</si>
  <si>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</si>
  <si>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</si>
  <si>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</si>
  <si>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</si>
  <si>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</si>
  <si>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</si>
  <si>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</si>
  <si>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</si>
  <si>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</si>
  <si>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</si>
  <si>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</si>
  <si>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</si>
  <si>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</si>
  <si>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</si>
  <si>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</si>
  <si>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</si>
  <si>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</si>
  <si>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</si>
  <si>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</si>
  <si>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</si>
  <si>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</si>
  <si>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</si>
  <si>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</si>
  <si>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</si>
  <si>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</si>
  <si>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</si>
  <si>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</si>
  <si>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</si>
  <si>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</si>
  <si>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</si>
  <si>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</si>
  <si>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</si>
  <si>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</si>
  <si>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</si>
  <si>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</si>
  <si>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</si>
  <si>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</si>
  <si>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</si>
  <si>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</si>
  <si>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</si>
  <si>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</si>
  <si>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</si>
  <si>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</si>
  <si>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</si>
  <si>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</si>
  <si>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</si>
  <si>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</si>
  <si>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</si>
  <si>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</si>
  <si>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</si>
  <si>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</si>
  <si>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</si>
  <si>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</si>
  <si>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</si>
  <si>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</si>
  <si>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</si>
  <si>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</si>
  <si>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</si>
  <si>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</si>
  <si>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</si>
  <si>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</si>
  <si>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</si>
  <si>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</si>
  <si>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</si>
  <si>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</si>
  <si>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</si>
  <si>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</si>
  <si>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</si>
  <si>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</si>
  <si>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</si>
  <si>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</si>
  <si>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</si>
  <si>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</si>
  <si>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</si>
  <si>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</si>
  <si>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</si>
  <si>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</si>
  <si>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</si>
  <si>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</si>
  <si>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</si>
  <si>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</si>
  <si>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</si>
  <si>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</si>
  <si>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</si>
  <si>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</si>
  <si>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</si>
  <si>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</si>
  <si>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</si>
  <si>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</si>
  <si>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</si>
  <si>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</si>
  <si>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</si>
  <si>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</si>
  <si>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</si>
  <si>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</si>
  <si>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</si>
  <si>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</si>
  <si>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</si>
  <si>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</si>
  <si>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</si>
  <si>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</si>
  <si>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</si>
  <si>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</si>
  <si>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</si>
  <si>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</si>
  <si>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</si>
  <si>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</si>
  <si>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</si>
  <si>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</si>
  <si>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</si>
  <si>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</si>
  <si>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</si>
  <si>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</si>
  <si>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</si>
  <si>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</si>
  <si>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</si>
  <si>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</si>
  <si>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</si>
  <si>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</si>
  <si>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</si>
  <si>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</si>
  <si>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</si>
  <si>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</si>
  <si>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</si>
  <si>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</si>
  <si>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</si>
  <si>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</si>
  <si>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</si>
  <si>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</si>
  <si>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</si>
  <si>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</si>
  <si>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</si>
  <si>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</si>
  <si>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</si>
  <si>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</si>
  <si>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</si>
  <si>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</si>
  <si>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</si>
  <si>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</si>
  <si>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</si>
  <si>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</si>
  <si>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</si>
  <si>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</si>
  <si>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</si>
  <si>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</si>
  <si>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</si>
  <si>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</si>
  <si>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</si>
  <si>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</si>
  <si>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</si>
  <si>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</si>
  <si>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</si>
  <si>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</si>
  <si>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</si>
  <si>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</si>
  <si>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</si>
  <si>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</si>
  <si>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</si>
  <si>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</si>
  <si>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</si>
  <si>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</si>
  <si>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</si>
  <si>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</si>
  <si>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</si>
  <si>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</si>
  <si>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</si>
  <si>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</si>
  <si>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</si>
  <si>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</si>
  <si>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</si>
  <si>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</si>
  <si>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</si>
  <si>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</si>
  <si>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</si>
  <si>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</si>
  <si>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</si>
  <si>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</si>
  <si>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</si>
  <si>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</si>
  <si>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</si>
  <si>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</si>
  <si>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</si>
  <si>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</si>
  <si>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</si>
  <si>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</si>
  <si>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</si>
  <si>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</si>
  <si>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</si>
  <si>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</si>
  <si>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</si>
  <si>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</si>
  <si>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</si>
  <si>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</si>
  <si>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</si>
  <si>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</si>
  <si>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</si>
  <si>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</si>
  <si>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</si>
  <si>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</si>
  <si>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</si>
  <si>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</si>
  <si>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</si>
  <si>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</si>
  <si>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</si>
  <si>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</si>
  <si>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</si>
  <si>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</si>
  <si>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</si>
  <si>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</si>
  <si>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</si>
  <si>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</si>
  <si>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</si>
  <si>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</si>
  <si>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</si>
  <si>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</si>
  <si>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</si>
  <si>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</si>
  <si>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</si>
  <si>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</si>
  <si>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</si>
  <si>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</si>
  <si>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</si>
  <si>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</si>
  <si>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</si>
  <si>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</si>
  <si>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</si>
  <si>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</si>
  <si>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</si>
  <si>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</si>
  <si>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</si>
  <si>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</si>
  <si>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</si>
  <si>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</si>
  <si>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</si>
  <si>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</si>
  <si>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</si>
  <si>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</si>
  <si>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</si>
  <si>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</si>
  <si>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</si>
  <si>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</si>
  <si>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</si>
  <si>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</si>
  <si>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</si>
  <si>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</si>
  <si>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</si>
  <si>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</si>
  <si>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</si>
  <si>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</si>
  <si>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</si>
  <si>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</si>
  <si>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</si>
  <si>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</si>
  <si>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</si>
  <si>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</si>
  <si>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</si>
  <si>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</si>
  <si>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</si>
  <si>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</si>
  <si>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</si>
  <si>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</si>
  <si>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</si>
  <si>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</si>
  <si>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</si>
  <si>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</si>
  <si>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</si>
  <si>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</si>
  <si>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</si>
  <si>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</si>
  <si>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</si>
  <si>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</si>
  <si>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</si>
  <si>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</si>
  <si>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</si>
  <si>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</si>
  <si>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</si>
  <si>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</si>
  <si>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</si>
  <si>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</si>
  <si>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</si>
  <si>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</si>
  <si>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</si>
  <si>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</si>
  <si>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</si>
  <si>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</si>
  <si>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</si>
  <si>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</si>
  <si>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</si>
  <si>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</si>
  <si>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</si>
  <si>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</si>
  <si>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</si>
  <si>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</si>
  <si>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</si>
  <si>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</si>
  <si>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</si>
  <si>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</si>
  <si>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</si>
  <si>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</si>
  <si>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</si>
  <si>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</si>
  <si>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</si>
  <si>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</si>
  <si>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</si>
  <si>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</si>
  <si>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</si>
  <si>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</si>
  <si>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</si>
  <si>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</si>
  <si>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</si>
  <si>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</si>
  <si>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</si>
  <si>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</si>
  <si>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</si>
  <si>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</si>
  <si>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</si>
  <si>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</si>
  <si>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</si>
  <si>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</si>
  <si>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</si>
  <si>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</si>
  <si>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</si>
  <si>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</si>
  <si>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</si>
  <si>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</si>
  <si>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</si>
  <si>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</si>
  <si>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</si>
  <si>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</si>
  <si>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</si>
  <si>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</si>
  <si>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</si>
  <si>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</si>
  <si>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</si>
  <si>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</si>
  <si>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</si>
  <si>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</si>
  <si>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</si>
  <si>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</si>
  <si>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</si>
  <si>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</si>
  <si>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</si>
  <si>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</si>
  <si>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</si>
  <si>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</si>
  <si>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</si>
  <si>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</si>
  <si>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</si>
  <si>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</si>
  <si>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</si>
  <si>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</si>
  <si>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</si>
  <si>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</si>
  <si>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</si>
  <si>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</si>
  <si>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</si>
  <si>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</si>
  <si>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</si>
  <si>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</si>
  <si>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</si>
  <si>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</si>
  <si>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</si>
  <si>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</si>
  <si>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</si>
  <si>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</si>
  <si>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</si>
  <si>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</si>
  <si>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</si>
  <si>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</si>
  <si>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</si>
  <si>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</si>
  <si>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</si>
  <si>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</si>
  <si>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</si>
  <si>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</si>
  <si>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</si>
  <si>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</si>
  <si>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</si>
  <si>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</si>
  <si>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</si>
  <si>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</si>
  <si>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</si>
  <si>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</si>
  <si>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</si>
  <si>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</si>
  <si>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</si>
  <si>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</si>
  <si>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</si>
  <si>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</si>
  <si>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</si>
  <si>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</si>
  <si>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</si>
  <si>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</si>
  <si>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</si>
  <si>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</si>
  <si>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</si>
  <si>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</si>
  <si>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</si>
  <si>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</si>
  <si>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</si>
  <si>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</si>
  <si>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</si>
  <si>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</si>
  <si>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</si>
  <si>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</si>
  <si>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</si>
  <si>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</si>
  <si>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</si>
  <si>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</si>
  <si>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</si>
  <si>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</si>
  <si>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</si>
  <si>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</si>
  <si>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</si>
  <si>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</si>
  <si>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</si>
  <si>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</si>
  <si>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</si>
  <si>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</si>
  <si>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</si>
  <si>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</si>
  <si>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</si>
  <si>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</si>
  <si>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</si>
  <si>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</si>
  <si>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</si>
  <si>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</si>
  <si>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</si>
  <si>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</si>
  <si>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</si>
  <si>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</si>
  <si>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</si>
  <si>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</si>
  <si>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</si>
  <si>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</si>
  <si>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</si>
  <si>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</si>
  <si>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</si>
  <si>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</si>
  <si>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</si>
  <si>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</si>
  <si>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</si>
  <si>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</si>
  <si>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</si>
  <si>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</si>
  <si>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</si>
  <si>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</si>
  <si>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</si>
  <si>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</si>
  <si>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</si>
  <si>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</si>
  <si>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</si>
  <si>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</si>
  <si>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</si>
  <si>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</si>
  <si>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</si>
  <si>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</si>
  <si>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</si>
  <si>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</si>
  <si>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</si>
  <si>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</si>
  <si>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</si>
  <si>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</si>
  <si>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</si>
  <si>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</si>
  <si>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</si>
  <si>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</si>
  <si>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</si>
  <si>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</si>
  <si>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</si>
  <si>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</si>
  <si>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</si>
  <si>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</si>
  <si>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</si>
  <si>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</si>
  <si>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</si>
  <si>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</si>
  <si>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</si>
  <si>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</si>
  <si>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</si>
  <si>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</si>
  <si>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</si>
  <si>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</si>
  <si>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</si>
  <si>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</si>
  <si>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</si>
  <si>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</si>
  <si>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</si>
  <si>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</si>
  <si>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</si>
  <si>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</si>
  <si>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</si>
  <si>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</si>
  <si>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</si>
  <si>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</si>
  <si>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</si>
  <si>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</si>
  <si>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</si>
  <si>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</si>
  <si>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</si>
  <si>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</si>
  <si>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</si>
  <si>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</si>
  <si>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</si>
  <si>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</si>
  <si>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</si>
  <si>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</si>
  <si>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</si>
  <si>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</si>
  <si>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</si>
  <si>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</si>
  <si>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</si>
  <si>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</si>
  <si>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</si>
  <si>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</si>
  <si>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</si>
  <si>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</si>
  <si>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</si>
  <si>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</si>
  <si>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</si>
  <si>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</si>
  <si>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</si>
  <si>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</si>
  <si>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</si>
  <si>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</si>
  <si>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</si>
  <si>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</si>
  <si>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</si>
  <si>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</si>
  <si>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</si>
  <si>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</si>
  <si>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</si>
  <si>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</si>
  <si>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</si>
  <si>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</si>
  <si>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</si>
  <si>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</si>
  <si>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</si>
  <si>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</si>
  <si>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</si>
  <si>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</si>
  <si>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</si>
  <si>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</si>
  <si>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</si>
  <si>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</si>
  <si>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</si>
  <si>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</si>
  <si>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</si>
  <si>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</si>
  <si>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</si>
  <si>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</si>
  <si>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</si>
  <si>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</si>
  <si>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</si>
  <si>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</si>
  <si>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</si>
  <si>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</si>
  <si>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</si>
  <si>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</si>
  <si>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</si>
  <si>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</si>
  <si>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</si>
  <si>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</si>
  <si>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</si>
  <si>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</si>
  <si>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</si>
  <si>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</si>
  <si>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</si>
  <si>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</si>
  <si>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</si>
  <si>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</si>
  <si>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</si>
  <si>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</si>
  <si>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</si>
  <si>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</si>
  <si>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</si>
  <si>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</si>
  <si>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</si>
  <si>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</si>
  <si>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</si>
  <si>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</si>
  <si>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</si>
  <si>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</si>
  <si>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</si>
  <si>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</si>
  <si>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</si>
  <si>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</si>
  <si>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</si>
  <si>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</si>
  <si>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</si>
  <si>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</si>
  <si>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</si>
  <si>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</si>
  <si>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</si>
  <si>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</si>
  <si>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</si>
  <si>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</si>
  <si>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</si>
  <si>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</si>
  <si>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</si>
  <si>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</si>
  <si>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</si>
  <si>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</si>
  <si>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</si>
  <si>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</si>
  <si>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</si>
  <si>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</si>
  <si>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</si>
  <si>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</si>
  <si>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</si>
  <si>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</si>
  <si>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</si>
  <si>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</si>
  <si>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</si>
  <si>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</si>
  <si>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</si>
  <si>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</si>
  <si>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</si>
  <si>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</si>
  <si>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</si>
  <si>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</si>
  <si>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</si>
  <si>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</si>
  <si>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</si>
  <si>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</si>
  <si>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</si>
  <si>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</si>
  <si>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</si>
  <si>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</si>
  <si>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</si>
  <si>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</si>
  <si>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</si>
  <si>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</si>
  <si>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</si>
  <si>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</si>
  <si>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</si>
  <si>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</si>
  <si>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</si>
  <si>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</si>
  <si>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</si>
  <si>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</si>
  <si>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</si>
  <si>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</si>
  <si>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</si>
  <si>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</si>
  <si>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</si>
  <si>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</si>
  <si>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</si>
  <si>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</si>
  <si>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</si>
  <si>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</si>
  <si>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</si>
  <si>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</si>
  <si>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</si>
  <si>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</si>
  <si>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</si>
  <si>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</si>
  <si>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</si>
  <si>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</si>
  <si>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</si>
  <si>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</si>
  <si>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</si>
  <si>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</si>
  <si>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</si>
  <si>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</si>
  <si>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</si>
  <si>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</si>
  <si>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</si>
  <si>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</si>
  <si>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</si>
  <si>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</si>
  <si>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</si>
  <si>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</si>
  <si>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</si>
  <si>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</si>
  <si>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</si>
  <si>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</si>
  <si>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</si>
  <si>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</si>
  <si>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</si>
  <si>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</si>
  <si>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</si>
  <si>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</si>
  <si>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</si>
  <si>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</si>
  <si>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</si>
  <si>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</si>
  <si>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</si>
  <si>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</si>
  <si>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</si>
  <si>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</si>
  <si>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</si>
  <si>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</si>
  <si>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06590996723</t>
  </si>
  <si>
    <t>02030497</t>
  </si>
  <si>
    <t>010060227</t>
  </si>
  <si>
    <t>KOMUNALAC ROVIŠĆE d.o.o</t>
  </si>
  <si>
    <t>ROVIŠĆE</t>
  </si>
  <si>
    <t>TRG HRVATSKIH BRANITELJA 2</t>
  </si>
  <si>
    <t>komunalac.rovisce@gmail.com</t>
  </si>
  <si>
    <t>043/878-076</t>
  </si>
  <si>
    <t>01691651</t>
  </si>
  <si>
    <t>KNJIGOVODSTVENE USLUGE d.o.o  ROVIŠĆE</t>
  </si>
  <si>
    <t>IVAN KOVAČEVIĆ</t>
  </si>
  <si>
    <t>knjigovodstvene.usluge@bj.t-com.hr</t>
  </si>
  <si>
    <t>KOVAČEVIĆ  IVAN</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</si>
</sst>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26472.480000000003</v>
      </c>
      <c r="I3" s="31">
        <f>ABS(ROUND(J3,0)-J3)+ABS(ROUND(K3,0)-K3)</f>
        <v>0</v>
      </c>
      <c r="J3" s="31">
        <f>Bilanca!I10</f>
        <v>404196</v>
      </c>
      <c r="K3" s="31">
        <f>Bilanca!J10</f>
        <v>459714</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02030497</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010060227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06590996723</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ROVIŠĆE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43212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ROVIŠĆE</v>
      </c>
      <c r="D11" s="4" t="s">
        <v>1521</v>
      </c>
      <c r="E11" s="4">
        <v>1</v>
      </c>
      <c r="F11" s="4">
        <f>Bilanca!G18</f>
        <v>10</v>
      </c>
      <c r="G11" s="4">
        <f>IF(Bilanca!H18=0,"",Bilanca!H18)</f>
      </c>
      <c r="H11" s="30">
        <f t="shared" si="0"/>
        <v>132362.4</v>
      </c>
      <c r="I11" s="31">
        <f t="shared" si="1"/>
        <v>0</v>
      </c>
      <c r="J11" s="31">
        <f>Bilanca!I18</f>
        <v>404196</v>
      </c>
      <c r="K11" s="31">
        <f>Bilanca!J18</f>
        <v>459714</v>
      </c>
    </row>
    <row r="12" spans="1:11" ht="12.75">
      <c r="A12" s="4" t="s">
        <v>2357</v>
      </c>
      <c r="B12" s="29" t="str">
        <f>TRIM(RefStr!C33)</f>
        <v>TRG HRVATSKIH BRANITELJA 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komunalac.rovisce@gmail.com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07</v>
      </c>
      <c r="D15" s="4" t="s">
        <v>1521</v>
      </c>
      <c r="E15" s="4">
        <v>1</v>
      </c>
      <c r="F15" s="4">
        <f>Bilanca!G22</f>
        <v>14</v>
      </c>
      <c r="G15" s="4">
        <f>IF(Bilanca!H22=0,"",Bilanca!H22)</f>
      </c>
      <c r="H15" s="30">
        <f t="shared" si="0"/>
        <v>6231.96</v>
      </c>
      <c r="I15" s="31">
        <f t="shared" si="1"/>
        <v>0</v>
      </c>
      <c r="J15" s="31">
        <f>Bilanca!I22</f>
        <v>18614</v>
      </c>
      <c r="K15" s="31">
        <f>Bilanca!J22</f>
        <v>12950</v>
      </c>
    </row>
    <row r="16" spans="1:11" ht="12.75">
      <c r="A16" s="4" t="s">
        <v>2359</v>
      </c>
      <c r="B16" s="29" t="str">
        <f>TEXT(RefStr!C39,"000")</f>
        <v>375</v>
      </c>
      <c r="D16" s="4" t="s">
        <v>1521</v>
      </c>
      <c r="E16" s="4">
        <v>1</v>
      </c>
      <c r="F16" s="4">
        <f>Bilanca!G23</f>
        <v>15</v>
      </c>
      <c r="G16" s="4">
        <f>IF(Bilanca!H23=0,"",Bilanca!H23)</f>
      </c>
      <c r="H16" s="30">
        <f t="shared" si="0"/>
        <v>133348.5</v>
      </c>
      <c r="I16" s="31">
        <f t="shared" si="1"/>
        <v>0</v>
      </c>
      <c r="J16" s="31">
        <f>Bilanca!I23</f>
        <v>255542</v>
      </c>
      <c r="K16" s="31">
        <f>Bilanca!J23</f>
        <v>316724</v>
      </c>
    </row>
    <row r="17" spans="1:11" ht="12.75">
      <c r="A17" s="4" t="s">
        <v>2358</v>
      </c>
      <c r="B17" s="29" t="str">
        <f>RefStr!C42</f>
        <v>3900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66320.40000000001</v>
      </c>
      <c r="I18" s="31">
        <f t="shared" si="1"/>
        <v>0</v>
      </c>
      <c r="J18" s="31">
        <f>Bilanca!I25</f>
        <v>130040</v>
      </c>
      <c r="K18" s="31">
        <f>Bilanca!J25</f>
        <v>130040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01691651</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KNJIGOVODSTVENE USLUGE d.o.o  ROVIŠĆE</v>
      </c>
      <c r="D38" s="4" t="s">
        <v>1521</v>
      </c>
      <c r="E38" s="4">
        <v>1</v>
      </c>
      <c r="F38" s="4">
        <f>Bilanca!G45</f>
        <v>37</v>
      </c>
      <c r="G38" s="4">
        <f>IF(Bilanca!H45=0,"",Bilanca!H45)</f>
      </c>
      <c r="H38" s="30">
        <f t="shared" si="0"/>
        <v>648140.47</v>
      </c>
      <c r="I38" s="31">
        <f t="shared" si="1"/>
        <v>0</v>
      </c>
      <c r="J38" s="31">
        <f>Bilanca!I45</f>
        <v>432005</v>
      </c>
      <c r="K38" s="31">
        <f>Bilanca!J45</f>
        <v>659863</v>
      </c>
    </row>
    <row r="39" spans="1:11" ht="12.75">
      <c r="A39" s="4" t="s">
        <v>1216</v>
      </c>
      <c r="B39" s="29" t="str">
        <f>RefStr!C68</f>
        <v>IVAN KOVAČEVIĆ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043/878-076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knjigovodstvene.usluge@bj.t-com.hr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KOVAČEVIĆ IVAN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407781.72</v>
      </c>
      <c r="I47" s="31">
        <f t="shared" si="3"/>
        <v>0</v>
      </c>
      <c r="J47" s="31">
        <f>Bilanca!I54</f>
        <v>359000</v>
      </c>
      <c r="K47" s="31">
        <f>Bilanca!J54</f>
        <v>263741</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408029.37</v>
      </c>
      <c r="I50" s="31">
        <f t="shared" si="3"/>
        <v>0</v>
      </c>
      <c r="J50" s="31">
        <f>Bilanca!I57</f>
        <v>346329</v>
      </c>
      <c r="K50" s="31">
        <f>Bilanca!J57</f>
        <v>243192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27422.19</v>
      </c>
      <c r="I52" s="31">
        <f t="shared" si="3"/>
        <v>0</v>
      </c>
      <c r="J52" s="31">
        <f>Bilanca!I59</f>
        <v>12671</v>
      </c>
      <c r="K52" s="31">
        <f>Bilanca!J59</f>
        <v>20549</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218832893.71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545106.87</v>
      </c>
      <c r="I64" s="31">
        <f t="shared" si="3"/>
        <v>0</v>
      </c>
      <c r="J64" s="31">
        <f>Bilanca!I71</f>
        <v>73005</v>
      </c>
      <c r="K64" s="31">
        <f>Bilanca!J71</f>
        <v>396122</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1998980.75</v>
      </c>
      <c r="I66" s="31">
        <f t="shared" si="3"/>
        <v>0</v>
      </c>
      <c r="J66" s="31">
        <f>Bilanca!I73</f>
        <v>836201</v>
      </c>
      <c r="K66" s="31">
        <f>Bilanca!J73</f>
        <v>1119577</v>
      </c>
    </row>
    <row r="67" spans="1:11" ht="12.75">
      <c r="A67" s="4" t="s">
        <v>689</v>
      </c>
      <c r="B67" s="29" t="str">
        <f>RefStr!L35</f>
        <v>043/878-076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212437.57</v>
      </c>
      <c r="I68" s="31">
        <f t="shared" si="3"/>
        <v>0</v>
      </c>
      <c r="J68" s="31">
        <f>Bilanca!I76</f>
        <v>93685</v>
      </c>
      <c r="K68" s="31">
        <f>Bilanca!J76</f>
        <v>111693</v>
      </c>
    </row>
    <row r="69" spans="1:11" ht="12.75">
      <c r="A69" s="4" t="s">
        <v>691</v>
      </c>
      <c r="B69" s="29">
        <f>RefStr!M46</f>
        <v>0</v>
      </c>
      <c r="D69" s="4" t="s">
        <v>1521</v>
      </c>
      <c r="E69" s="4">
        <v>1</v>
      </c>
      <c r="F69" s="4">
        <f>Bilanca!G77</f>
        <v>68</v>
      </c>
      <c r="G69" s="4">
        <f>IF(Bilanca!H77=0,"",Bilanca!H77)</f>
      </c>
      <c r="H69" s="30">
        <f t="shared" si="2"/>
        <v>84058.20000000001</v>
      </c>
      <c r="I69" s="31">
        <f t="shared" si="3"/>
        <v>0</v>
      </c>
      <c r="J69" s="31">
        <f>Bilanca!I77</f>
        <v>41205</v>
      </c>
      <c r="K69" s="31">
        <f>Bilanca!J77</f>
        <v>41205</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119230.37999999999</v>
      </c>
      <c r="I82" s="31">
        <f t="shared" si="3"/>
        <v>0</v>
      </c>
      <c r="J82" s="31">
        <f>Bilanca!I90</f>
        <v>42238</v>
      </c>
      <c r="K82" s="31">
        <f>Bilanca!J90</f>
        <v>52480</v>
      </c>
    </row>
    <row r="83" spans="4:11" ht="12.75">
      <c r="D83" s="4" t="s">
        <v>1521</v>
      </c>
      <c r="E83" s="4">
        <v>1</v>
      </c>
      <c r="F83" s="4">
        <f>Bilanca!G91</f>
        <v>82</v>
      </c>
      <c r="G83" s="4">
        <f>IF(Bilanca!H91=0,"",Bilanca!H91)</f>
      </c>
      <c r="H83" s="30">
        <f t="shared" si="2"/>
        <v>120702.35999999999</v>
      </c>
      <c r="I83" s="31">
        <f t="shared" si="3"/>
        <v>0</v>
      </c>
      <c r="J83" s="31">
        <f>Bilanca!I91</f>
        <v>42238</v>
      </c>
      <c r="K83" s="31">
        <f>Bilanca!J91</f>
        <v>52480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38856.72</v>
      </c>
      <c r="I85" s="31">
        <f>ABS(ROUND(J85,0)-J85)+ABS(ROUND(K85,0)-K85)</f>
        <v>0</v>
      </c>
      <c r="J85" s="31">
        <f>Bilanca!I93</f>
        <v>10242</v>
      </c>
      <c r="K85" s="31">
        <f>Bilanca!J93</f>
        <v>18008</v>
      </c>
    </row>
    <row r="86" spans="4:11" ht="12.75">
      <c r="D86" s="4" t="s">
        <v>1521</v>
      </c>
      <c r="E86" s="4">
        <v>1</v>
      </c>
      <c r="F86" s="4">
        <f>Bilanca!G94</f>
        <v>85</v>
      </c>
      <c r="G86" s="4">
        <f>IF(Bilanca!H94=0,"",Bilanca!H94)</f>
      </c>
      <c r="H86" s="30">
        <f>J86/100*F86+2*K86/100*F86</f>
        <v>39319.3</v>
      </c>
      <c r="I86" s="31">
        <f>ABS(ROUND(J86,0)-J86)+ABS(ROUND(K86,0)-K86)</f>
        <v>0</v>
      </c>
      <c r="J86" s="31">
        <f>Bilanca!I94</f>
        <v>10242</v>
      </c>
      <c r="K86" s="31">
        <f>Bilanca!J94</f>
        <v>18008</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2951363.8800000004</v>
      </c>
      <c r="I108" s="31">
        <f t="shared" si="5"/>
        <v>0</v>
      </c>
      <c r="J108" s="31">
        <f>Bilanca!I116</f>
        <v>742516</v>
      </c>
      <c r="K108" s="31">
        <f>Bilanca!J116</f>
        <v>1007884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2282709.75</v>
      </c>
      <c r="I116" s="31">
        <f t="shared" si="5"/>
        <v>0</v>
      </c>
      <c r="J116" s="31">
        <f>Bilanca!I124</f>
        <v>522997</v>
      </c>
      <c r="K116" s="31">
        <f>Bilanca!J124</f>
        <v>730984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166225.41</v>
      </c>
      <c r="I118" s="31">
        <f t="shared" si="5"/>
        <v>0</v>
      </c>
      <c r="J118" s="31">
        <f>Bilanca!I126</f>
        <v>44155</v>
      </c>
      <c r="K118" s="31">
        <f>Bilanca!J126</f>
        <v>48959</v>
      </c>
    </row>
    <row r="119" spans="4:11" ht="12.75">
      <c r="D119" s="4" t="s">
        <v>1521</v>
      </c>
      <c r="E119" s="4">
        <v>1</v>
      </c>
      <c r="F119" s="4">
        <f>Bilanca!G127</f>
        <v>118</v>
      </c>
      <c r="G119" s="4">
        <f>IF(Bilanca!H127=0,"",Bilanca!H127)</f>
      </c>
      <c r="H119" s="30">
        <f t="shared" si="4"/>
        <v>461208.9</v>
      </c>
      <c r="I119" s="31">
        <f t="shared" si="5"/>
        <v>0</v>
      </c>
      <c r="J119" s="31">
        <f>Bilanca!I127</f>
        <v>83471</v>
      </c>
      <c r="K119" s="31">
        <f>Bilanca!J127</f>
        <v>153692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290873.11</v>
      </c>
      <c r="I122" s="31">
        <f t="shared" si="5"/>
        <v>0</v>
      </c>
      <c r="J122" s="31">
        <f>Bilanca!I130</f>
        <v>91893</v>
      </c>
      <c r="K122" s="31">
        <f>Bilanca!J130</f>
        <v>74249</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3782686.65</v>
      </c>
      <c r="I124" s="31">
        <f t="shared" si="5"/>
        <v>0</v>
      </c>
      <c r="J124" s="31">
        <f>Bilanca!I132</f>
        <v>836201</v>
      </c>
      <c r="K124" s="31">
        <f>Bilanca!J132</f>
        <v>1119577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11216865</v>
      </c>
      <c r="I126" s="4">
        <f t="shared" si="5"/>
        <v>0</v>
      </c>
      <c r="J126" s="31">
        <f>RDG!I8</f>
        <v>3396664</v>
      </c>
      <c r="K126" s="31">
        <f>RDG!J8</f>
        <v>2788414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11396334.84</v>
      </c>
      <c r="I128" s="4">
        <f aca="true" t="shared" si="7" ref="I128:I190">ABS(ROUND(J128,0)-J128)+ABS(ROUND(K128,0)-K128)</f>
        <v>0</v>
      </c>
      <c r="J128" s="31">
        <f>RDG!I10</f>
        <v>3396664</v>
      </c>
      <c r="K128" s="31">
        <f>RDG!J10</f>
        <v>2788414</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11745258.26</v>
      </c>
      <c r="I132" s="4">
        <f t="shared" si="7"/>
        <v>0</v>
      </c>
      <c r="J132" s="31">
        <f>RDG!I14</f>
        <v>3383482</v>
      </c>
      <c r="K132" s="31">
        <f>RDG!J14</f>
        <v>2791182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8073138.57</v>
      </c>
      <c r="I134" s="4">
        <f t="shared" si="7"/>
        <v>0</v>
      </c>
      <c r="J134" s="31">
        <f>RDG!I16</f>
        <v>2546691</v>
      </c>
      <c r="K134" s="31">
        <f>RDG!J16</f>
        <v>1761669</v>
      </c>
    </row>
    <row r="135" spans="4:11" ht="12.75">
      <c r="D135" s="4" t="s">
        <v>541</v>
      </c>
      <c r="E135" s="4">
        <v>2</v>
      </c>
      <c r="F135" s="4">
        <f>RDG!G17</f>
        <v>134</v>
      </c>
      <c r="G135" s="4">
        <f>IF(RDG!H17=0,"",RDG!H17)</f>
      </c>
      <c r="H135" s="30">
        <f t="shared" si="6"/>
        <v>870651.6</v>
      </c>
      <c r="I135" s="4">
        <f t="shared" si="7"/>
        <v>0</v>
      </c>
      <c r="J135" s="31">
        <f>RDG!I17</f>
        <v>219646</v>
      </c>
      <c r="K135" s="31">
        <f>RDG!J17</f>
        <v>215047</v>
      </c>
    </row>
    <row r="136" spans="4:11" ht="12.75">
      <c r="D136" s="4" t="s">
        <v>541</v>
      </c>
      <c r="E136" s="4">
        <v>2</v>
      </c>
      <c r="F136" s="4">
        <f>RDG!G18</f>
        <v>135</v>
      </c>
      <c r="G136" s="4">
        <f>IF(RDG!H18=0,"",RDG!H18)</f>
      </c>
      <c r="H136" s="30">
        <f t="shared" si="6"/>
        <v>98701.20000000001</v>
      </c>
      <c r="I136" s="4">
        <f t="shared" si="7"/>
        <v>0</v>
      </c>
      <c r="J136" s="31">
        <f>RDG!I18</f>
        <v>27920</v>
      </c>
      <c r="K136" s="31">
        <f>RDG!J18</f>
        <v>22596</v>
      </c>
    </row>
    <row r="137" spans="4:11" ht="12.75">
      <c r="D137" s="4" t="s">
        <v>541</v>
      </c>
      <c r="E137" s="4">
        <v>2</v>
      </c>
      <c r="F137" s="4">
        <f>RDG!G19</f>
        <v>136</v>
      </c>
      <c r="G137" s="4">
        <f>IF(RDG!H19=0,"",RDG!H19)</f>
      </c>
      <c r="H137" s="30">
        <f t="shared" si="6"/>
        <v>7272160.720000001</v>
      </c>
      <c r="I137" s="4">
        <f t="shared" si="7"/>
        <v>0</v>
      </c>
      <c r="J137" s="31">
        <f>RDG!I19</f>
        <v>2299125</v>
      </c>
      <c r="K137" s="31">
        <f>RDG!J19</f>
        <v>1524026</v>
      </c>
    </row>
    <row r="138" spans="4:11" ht="12.75">
      <c r="D138" s="4" t="s">
        <v>541</v>
      </c>
      <c r="E138" s="4">
        <v>2</v>
      </c>
      <c r="F138" s="4">
        <f>RDG!G20</f>
        <v>137</v>
      </c>
      <c r="G138" s="4">
        <f>IF(RDG!H20=0,"",RDG!H20)</f>
      </c>
      <c r="H138" s="30">
        <f t="shared" si="6"/>
        <v>3058625.0100000002</v>
      </c>
      <c r="I138" s="4">
        <f t="shared" si="7"/>
        <v>0</v>
      </c>
      <c r="J138" s="31">
        <f>RDG!I20</f>
        <v>669297</v>
      </c>
      <c r="K138" s="31">
        <f>RDG!J20</f>
        <v>781638</v>
      </c>
    </row>
    <row r="139" spans="4:11" ht="12.75">
      <c r="D139" s="4" t="s">
        <v>541</v>
      </c>
      <c r="E139" s="4">
        <v>2</v>
      </c>
      <c r="F139" s="4">
        <f>RDG!G21</f>
        <v>138</v>
      </c>
      <c r="G139" s="4">
        <f>IF(RDG!H21=0,"",RDG!H21)</f>
      </c>
      <c r="H139" s="30">
        <f t="shared" si="6"/>
        <v>2085679.56</v>
      </c>
      <c r="I139" s="4">
        <f t="shared" si="7"/>
        <v>0</v>
      </c>
      <c r="J139" s="31">
        <f>RDG!I21</f>
        <v>456818</v>
      </c>
      <c r="K139" s="31">
        <f>RDG!J21</f>
        <v>527272</v>
      </c>
    </row>
    <row r="140" spans="4:11" ht="12.75">
      <c r="D140" s="4" t="s">
        <v>541</v>
      </c>
      <c r="E140" s="4">
        <v>2</v>
      </c>
      <c r="F140" s="4">
        <f>RDG!G22</f>
        <v>139</v>
      </c>
      <c r="G140" s="4">
        <f>IF(RDG!H22=0,"",RDG!H22)</f>
      </c>
      <c r="H140" s="30">
        <f t="shared" si="6"/>
        <v>485582.60000000003</v>
      </c>
      <c r="I140" s="4">
        <f t="shared" si="7"/>
        <v>0</v>
      </c>
      <c r="J140" s="31">
        <f>RDG!I22</f>
        <v>114204</v>
      </c>
      <c r="K140" s="31">
        <f>RDG!J22</f>
        <v>117568</v>
      </c>
    </row>
    <row r="141" spans="4:11" ht="12.75">
      <c r="D141" s="4" t="s">
        <v>541</v>
      </c>
      <c r="E141" s="4">
        <v>2</v>
      </c>
      <c r="F141" s="4">
        <f>RDG!G23</f>
        <v>140</v>
      </c>
      <c r="G141" s="4">
        <f>IF(RDG!H23=0,"",RDG!H23)</f>
      </c>
      <c r="H141" s="30">
        <f t="shared" si="6"/>
        <v>520619.4</v>
      </c>
      <c r="I141" s="4">
        <f t="shared" si="7"/>
        <v>0</v>
      </c>
      <c r="J141" s="31">
        <f>RDG!I23</f>
        <v>98275</v>
      </c>
      <c r="K141" s="31">
        <f>RDG!J23</f>
        <v>136798</v>
      </c>
    </row>
    <row r="142" spans="4:11" ht="12.75">
      <c r="D142" s="4" t="s">
        <v>541</v>
      </c>
      <c r="E142" s="4">
        <v>2</v>
      </c>
      <c r="F142" s="4">
        <f>RDG!G24</f>
        <v>141</v>
      </c>
      <c r="G142" s="4">
        <f>IF(RDG!H24=0,"",RDG!H24)</f>
      </c>
      <c r="H142" s="30">
        <f t="shared" si="6"/>
        <v>323829.06</v>
      </c>
      <c r="I142" s="4">
        <f t="shared" si="7"/>
        <v>0</v>
      </c>
      <c r="J142" s="31">
        <f>RDG!I24</f>
        <v>42604</v>
      </c>
      <c r="K142" s="31">
        <f>RDG!J24</f>
        <v>93531</v>
      </c>
    </row>
    <row r="143" spans="4:11" ht="12.75">
      <c r="D143" s="4" t="s">
        <v>541</v>
      </c>
      <c r="E143" s="4">
        <v>2</v>
      </c>
      <c r="F143" s="4">
        <f>RDG!G25</f>
        <v>142</v>
      </c>
      <c r="G143" s="4">
        <f>IF(RDG!H25=0,"",RDG!H25)</f>
      </c>
      <c r="H143" s="30">
        <f t="shared" si="6"/>
        <v>615680.76</v>
      </c>
      <c r="I143" s="4">
        <f t="shared" si="7"/>
        <v>0</v>
      </c>
      <c r="J143" s="31">
        <f>RDG!I25</f>
        <v>124890</v>
      </c>
      <c r="K143" s="31">
        <f>RDG!J25</f>
        <v>154344</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72455.45999999999</v>
      </c>
      <c r="I155" s="4">
        <f t="shared" si="7"/>
        <v>0</v>
      </c>
      <c r="J155" s="31">
        <f>RDG!I37</f>
        <v>291</v>
      </c>
      <c r="K155" s="31">
        <f>RDG!J37</f>
        <v>23379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77160.36</v>
      </c>
      <c r="I165" s="4">
        <f t="shared" si="7"/>
        <v>0</v>
      </c>
      <c r="J165" s="31">
        <f>RDG!I47</f>
        <v>291</v>
      </c>
      <c r="K165" s="31">
        <f>RDG!J47</f>
        <v>23379</v>
      </c>
    </row>
    <row r="166" spans="4:11" ht="12.75">
      <c r="D166" s="4" t="s">
        <v>541</v>
      </c>
      <c r="E166" s="4">
        <v>2</v>
      </c>
      <c r="F166" s="4">
        <f>RDG!G48</f>
        <v>165</v>
      </c>
      <c r="G166" s="4">
        <f>IF(RDG!H48=0,"",RDG!H48)</f>
      </c>
      <c r="H166" s="30">
        <f t="shared" si="6"/>
        <v>23.1</v>
      </c>
      <c r="I166" s="4">
        <f t="shared" si="7"/>
        <v>0</v>
      </c>
      <c r="J166" s="31">
        <f>RDG!I48</f>
        <v>10</v>
      </c>
      <c r="K166" s="31">
        <f>RDG!J48</f>
        <v>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23.52</v>
      </c>
      <c r="I169" s="4">
        <f t="shared" si="7"/>
        <v>0</v>
      </c>
      <c r="J169" s="31">
        <f>RDG!I51</f>
        <v>10</v>
      </c>
      <c r="K169" s="31">
        <f>RDG!J51</f>
        <v>2</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15966357.57</v>
      </c>
      <c r="I178" s="4">
        <f t="shared" si="7"/>
        <v>0</v>
      </c>
      <c r="J178" s="31">
        <f>RDG!I60</f>
        <v>3396955</v>
      </c>
      <c r="K178" s="31">
        <f>RDG!J60</f>
        <v>2811793</v>
      </c>
    </row>
    <row r="179" spans="4:11" ht="12.75">
      <c r="D179" s="4" t="s">
        <v>541</v>
      </c>
      <c r="E179" s="4">
        <v>2</v>
      </c>
      <c r="F179" s="4">
        <f>RDG!G61</f>
        <v>178</v>
      </c>
      <c r="G179" s="4">
        <f>IF(RDG!H61=0,"",RDG!H61)</f>
      </c>
      <c r="H179" s="30">
        <f t="shared" si="6"/>
        <v>15959230.8</v>
      </c>
      <c r="I179" s="4">
        <f t="shared" si="7"/>
        <v>0</v>
      </c>
      <c r="J179" s="31">
        <f>RDG!I61</f>
        <v>3383492</v>
      </c>
      <c r="K179" s="31">
        <f>RDG!J61</f>
        <v>2791184</v>
      </c>
    </row>
    <row r="180" spans="4:11" ht="12.75">
      <c r="D180" s="4" t="s">
        <v>541</v>
      </c>
      <c r="E180" s="4">
        <v>2</v>
      </c>
      <c r="F180" s="4">
        <f>RDG!G62</f>
        <v>179</v>
      </c>
      <c r="G180" s="4">
        <f>IF(RDG!H62=0,"",RDG!H62)</f>
      </c>
      <c r="H180" s="30">
        <f t="shared" si="6"/>
        <v>97878.99</v>
      </c>
      <c r="I180" s="4">
        <f t="shared" si="7"/>
        <v>0</v>
      </c>
      <c r="J180" s="31">
        <f>RDG!I62</f>
        <v>13463</v>
      </c>
      <c r="K180" s="31">
        <f>RDG!J62</f>
        <v>20609</v>
      </c>
    </row>
    <row r="181" spans="4:11" ht="12.75">
      <c r="D181" s="4" t="s">
        <v>541</v>
      </c>
      <c r="E181" s="4">
        <v>2</v>
      </c>
      <c r="F181" s="4">
        <f>RDG!G63</f>
        <v>180</v>
      </c>
      <c r="G181" s="4">
        <f>IF(RDG!H63=0,"",RDG!H63)</f>
      </c>
      <c r="H181" s="30">
        <f t="shared" si="6"/>
        <v>98425.79999999999</v>
      </c>
      <c r="I181" s="4">
        <f t="shared" si="7"/>
        <v>0</v>
      </c>
      <c r="J181" s="31">
        <f>RDG!I63</f>
        <v>13463</v>
      </c>
      <c r="K181" s="31">
        <f>RDG!J63</f>
        <v>20609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15329.86</v>
      </c>
      <c r="I183" s="4">
        <f t="shared" si="7"/>
        <v>0</v>
      </c>
      <c r="J183" s="31">
        <f>RDG!I65</f>
        <v>3221</v>
      </c>
      <c r="K183" s="31">
        <f>RDG!J65</f>
        <v>2601</v>
      </c>
    </row>
    <row r="184" spans="4:11" ht="12.75">
      <c r="D184" s="4" t="s">
        <v>541</v>
      </c>
      <c r="E184" s="4">
        <v>2</v>
      </c>
      <c r="F184" s="4">
        <f>RDG!G66</f>
        <v>183</v>
      </c>
      <c r="G184" s="4">
        <f>IF(RDG!H66=0,"",RDG!H66)</f>
      </c>
      <c r="H184" s="30">
        <f t="shared" si="6"/>
        <v>84652.14</v>
      </c>
      <c r="I184" s="4">
        <f t="shared" si="7"/>
        <v>0</v>
      </c>
      <c r="J184" s="31">
        <f>RDG!I66</f>
        <v>10242</v>
      </c>
      <c r="K184" s="31">
        <f>RDG!J66</f>
        <v>18008</v>
      </c>
    </row>
    <row r="185" spans="4:11" ht="12.75">
      <c r="D185" s="4" t="s">
        <v>541</v>
      </c>
      <c r="E185" s="4">
        <v>2</v>
      </c>
      <c r="F185" s="4">
        <f>RDG!G67</f>
        <v>184</v>
      </c>
      <c r="G185" s="4">
        <f>IF(RDG!H67=0,"",RDG!H67)</f>
      </c>
      <c r="H185" s="30">
        <f t="shared" si="6"/>
        <v>85114.72</v>
      </c>
      <c r="I185" s="4">
        <f t="shared" si="7"/>
        <v>0</v>
      </c>
      <c r="J185" s="31">
        <f>RDG!I67</f>
        <v>10242</v>
      </c>
      <c r="K185" s="31">
        <f>RDG!J67</f>
        <v>18008</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20818501.439999998</v>
      </c>
      <c r="I233" s="4">
        <f t="shared" si="11"/>
        <v>0</v>
      </c>
      <c r="J233" s="31">
        <f>Dodatni!I26</f>
        <v>3396664</v>
      </c>
      <c r="K233" s="31">
        <f>Dodatni!J26</f>
        <v>2788414</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21715850.64</v>
      </c>
      <c r="I243" s="4">
        <f t="shared" si="11"/>
        <v>0</v>
      </c>
      <c r="J243" s="31">
        <f>Dodatni!I37</f>
        <v>3396664</v>
      </c>
      <c r="K243" s="31">
        <f>Dodatni!J37</f>
        <v>2788414</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888539.4</v>
      </c>
      <c r="I253" s="4">
        <f t="shared" si="11"/>
        <v>0</v>
      </c>
      <c r="J253" s="31">
        <f>Dodatni!I50</f>
        <v>85649</v>
      </c>
      <c r="K253" s="31">
        <f>Dodatni!J50</f>
        <v>133473</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183038.44</v>
      </c>
      <c r="I263" s="4">
        <f t="shared" si="11"/>
        <v>0</v>
      </c>
      <c r="J263" s="31">
        <f>Dodatni!I60</f>
        <v>21942</v>
      </c>
      <c r="K263" s="31">
        <f>Dodatni!J60</f>
        <v>23960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9525.12</v>
      </c>
      <c r="I265" s="4">
        <f t="shared" si="11"/>
        <v>0</v>
      </c>
      <c r="J265" s="31">
        <f>Dodatni!I62</f>
        <v>594</v>
      </c>
      <c r="K265" s="31">
        <f>Dodatni!J62</f>
        <v>1507</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846411.3600000001</v>
      </c>
      <c r="I268" s="4">
        <f t="shared" si="11"/>
        <v>0</v>
      </c>
      <c r="J268" s="31">
        <f>Dodatni!I65</f>
        <v>74328</v>
      </c>
      <c r="K268" s="31">
        <f>Dodatni!J65</f>
        <v>121340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1433292.94</v>
      </c>
      <c r="I279" s="4">
        <f t="shared" si="13"/>
        <v>0</v>
      </c>
      <c r="J279" s="31">
        <f>Dodatni!I78</f>
        <v>217477</v>
      </c>
      <c r="K279" s="31">
        <f>Dodatni!J78</f>
        <v>149048</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40535.600000000006</v>
      </c>
      <c r="I281" s="4">
        <f t="shared" si="13"/>
        <v>0</v>
      </c>
      <c r="J281" s="31">
        <f>Dodatni!I80</f>
        <v>14477</v>
      </c>
      <c r="K281" s="31">
        <f>Dodatni!J80</f>
        <v>0</v>
      </c>
    </row>
    <row r="282" spans="4:11" ht="12.75">
      <c r="D282" s="4" t="s">
        <v>1522</v>
      </c>
      <c r="E282" s="4">
        <v>3</v>
      </c>
      <c r="F282" s="4">
        <f>Dodatni!H81</f>
        <v>281</v>
      </c>
      <c r="H282" s="30">
        <f t="shared" si="12"/>
        <v>1408079.76</v>
      </c>
      <c r="I282" s="4">
        <f t="shared" si="13"/>
        <v>0</v>
      </c>
      <c r="J282" s="31">
        <f>Dodatni!I81</f>
        <v>203000</v>
      </c>
      <c r="K282" s="31">
        <f>Dodatni!J81</f>
        <v>149048</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ROVIŠĆE d.o.o</v>
      </c>
      <c r="X2" s="209" t="s">
        <v>207</v>
      </c>
      <c r="Y2" s="231">
        <f>IF(RefStr!C54&lt;&gt;"",RefStr!C54,"")</f>
        <v>100</v>
      </c>
      <c r="Z2" s="209" t="s">
        <v>2326</v>
      </c>
      <c r="AA2" s="231" t="str">
        <f>IF(RefStr!B64="","",RefStr!B64)</f>
        <v>01691651</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43212</v>
      </c>
      <c r="X3" s="211" t="s">
        <v>208</v>
      </c>
      <c r="Y3" s="232">
        <f>IF(RefStr!F54&lt;&gt;"",RefStr!F54,"")</f>
        <v>0</v>
      </c>
      <c r="Z3" s="211" t="s">
        <v>2327</v>
      </c>
      <c r="AA3" s="232" t="str">
        <f>IF(RefStr!B66="","",RefStr!B66)</f>
        <v>KNJIGOVODSTVENE USLUGE d.o.o  ROVIŠĆE</v>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06590996723</v>
      </c>
      <c r="V4" s="211" t="s">
        <v>2356</v>
      </c>
      <c r="W4" s="232" t="str">
        <f>RefStr!F31</f>
        <v>ROVIŠĆE</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02030497</v>
      </c>
      <c r="V5" s="211" t="s">
        <v>2357</v>
      </c>
      <c r="W5" s="232" t="str">
        <f>RefStr!C33</f>
        <v>TRG HRVATSKIH BRANITELJA 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010060227</v>
      </c>
      <c r="V6" s="211" t="s">
        <v>2568</v>
      </c>
      <c r="W6" s="232" t="str">
        <f>RefStr!L35</f>
        <v>043/878-076</v>
      </c>
      <c r="X6" s="211" t="s">
        <v>2514</v>
      </c>
      <c r="Y6" s="232" t="str">
        <f>RefStr!C68</f>
        <v>IVAN KOVAČEVIĆ</v>
      </c>
      <c r="Z6" s="211" t="s">
        <v>1415</v>
      </c>
      <c r="AA6" s="232">
        <f>RefStr!C46</f>
        <v>0</v>
      </c>
    </row>
    <row r="7" spans="1:27" ht="13.5" customHeight="1">
      <c r="A7" s="499"/>
      <c r="B7" s="500"/>
      <c r="C7" s="500"/>
      <c r="D7" s="500"/>
      <c r="E7" s="500"/>
      <c r="F7" s="500"/>
      <c r="G7" s="500"/>
      <c r="H7" s="500"/>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KOMUNALAC.ROVISCE@GMAIL.COM</v>
      </c>
      <c r="X7" s="211" t="s">
        <v>2515</v>
      </c>
      <c r="Y7" s="232" t="str">
        <f>RefStr!C70</f>
        <v>043/878-076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3900</v>
      </c>
      <c r="X8" s="211" t="s">
        <v>2516</v>
      </c>
      <c r="Y8" s="232" t="str">
        <f>TRIM(UPPER(RefStr!C72))</f>
        <v>KNJIGOVODSTVENE.USLUGE@BJ.T-COM.HR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14</v>
      </c>
      <c r="Q9" s="231">
        <f>RefStr!F58</f>
        <v>12</v>
      </c>
      <c r="R9" s="211" t="s">
        <v>1860</v>
      </c>
      <c r="S9" s="232">
        <f>IF(RefStr!F4&lt;&gt;"",RefStr!F4,0)</f>
        <v>43465</v>
      </c>
      <c r="T9" s="211" t="s">
        <v>1821</v>
      </c>
      <c r="U9" s="232">
        <f>RefStr!C39</f>
        <v>375</v>
      </c>
      <c r="V9" s="211" t="s">
        <v>1414</v>
      </c>
      <c r="W9" s="232" t="str">
        <f>RefStr!D42</f>
        <v>Djelatnosti sanacije okoliša te ostale...</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14</v>
      </c>
      <c r="Q10" s="233">
        <f>RefStr!F56</f>
        <v>12</v>
      </c>
      <c r="R10" s="213" t="s">
        <v>1863</v>
      </c>
      <c r="S10" s="233">
        <f>RefStr!C23</f>
        <v>1</v>
      </c>
      <c r="T10" s="213" t="s">
        <v>2573</v>
      </c>
      <c r="U10" s="233" t="str">
        <f>RefStr!D39</f>
        <v>Rovišće</v>
      </c>
      <c r="V10" s="240"/>
      <c r="W10" s="241"/>
      <c r="X10" s="242" t="s">
        <v>1974</v>
      </c>
      <c r="Y10" s="243">
        <f>RefStr!F12</f>
        <v>2018</v>
      </c>
      <c r="Z10" s="213" t="s">
        <v>209</v>
      </c>
      <c r="AA10" s="233" t="str">
        <f>RefStr!A75</f>
        <v>KOVAČEVIĆ  IVAN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C:\Users\Knjig. usluge\Desktop\GFI\GFI-POD 2018\[GFI-POD, _2018_KOMUNALAC.xls]Bilanca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203049.7</v>
      </c>
    </row>
    <row r="13" spans="4:17" ht="9.75" customHeight="1">
      <c r="D13" s="156"/>
      <c r="E13" s="162"/>
      <c r="H13" s="27"/>
      <c r="I13" s="163"/>
      <c r="J13" s="163"/>
      <c r="K13" s="156"/>
      <c r="L13" s="156"/>
      <c r="M13" s="156"/>
      <c r="N13" s="156"/>
      <c r="P13" s="54" t="s">
        <v>2353</v>
      </c>
      <c r="Q13" s="55">
        <f>INT(VALUE(M27))/50</f>
        <v>201204.54</v>
      </c>
    </row>
    <row r="14" spans="1:17" ht="15">
      <c r="A14" s="340" t="s">
        <v>2714</v>
      </c>
      <c r="B14" s="340"/>
      <c r="C14" s="340"/>
      <c r="D14" s="164"/>
      <c r="E14" s="165"/>
      <c r="F14" s="338"/>
      <c r="G14" s="339"/>
      <c r="H14" s="339"/>
      <c r="I14" s="156"/>
      <c r="J14" s="346" t="s">
        <v>2100</v>
      </c>
      <c r="K14" s="347"/>
      <c r="L14" s="347"/>
      <c r="M14" s="347"/>
      <c r="N14" s="347"/>
      <c r="P14" s="54" t="s">
        <v>2718</v>
      </c>
      <c r="Q14" s="55">
        <f>INT(VALUE(C27))/100</f>
        <v>65909967.23</v>
      </c>
    </row>
    <row r="15" spans="1:17" ht="19.5" customHeight="1">
      <c r="A15" s="343">
        <f>Skriveni!B59</f>
        <v>218832893.71</v>
      </c>
      <c r="B15" s="344"/>
      <c r="C15" s="345"/>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432.12</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26</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375</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3900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43212</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375</v>
      </c>
      <c r="D39" s="326" t="str">
        <f>IF(C39="","Šifra grada/općine nije upisana",IF(ISNA(LOOKUP(C39,A177:A732,A177:A732)),"Šifra grada/općine ne postoji",IF(LOOKUP(C39,A177:A732,A177:A732)&lt;&gt;C39,"Šifra grada/općine ne postoji",LOOKUP(C39,A177:A732,B177:B732))))</f>
        <v>Rovišće</v>
      </c>
      <c r="E39" s="327"/>
      <c r="F39" s="327"/>
      <c r="G39" s="327"/>
      <c r="H39" s="314" t="s">
        <v>2222</v>
      </c>
      <c r="I39" s="292"/>
      <c r="J39" s="58">
        <f>IF(C39&gt;0,LOOKUP(C39,A177:A732,C177:C732),"")</f>
        <v>7</v>
      </c>
      <c r="K39" s="315" t="str">
        <f>IF(J39="","Treba prvo upisati šifru grada/općine",LOOKUP(J39,A153:A173,B153:B173))</f>
        <v>BJELOVARSKO-BILOGORSKA</v>
      </c>
      <c r="L39" s="315"/>
      <c r="M39" s="315"/>
      <c r="N39" s="315"/>
      <c r="P39" s="54" t="s">
        <v>1826</v>
      </c>
      <c r="Q39" s="55">
        <f>C56+2*F56+3*C58+4*F58</f>
        <v>128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626</v>
      </c>
      <c r="D42" s="317" t="str">
        <f>IF(C42="","Šifra NKD-a nije upisana",IF(ISNA(LOOKUP(C42,A736:A1351,A736:A1351)),"Šifra NKD-a ne postoji",IF(LOOKUP(C42,A736:A1351,A736:A1351)&lt;&gt;C42,"Šifra NKD-a ne postoji",LOOKUP(C42,A736:A1351,B736:B1351))))</f>
        <v>Djelatnosti sanacije okoliša te ostale...</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14</v>
      </c>
      <c r="D56" s="272" t="s">
        <v>2898</v>
      </c>
      <c r="E56" s="273"/>
      <c r="F56" s="44">
        <v>12</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14</v>
      </c>
      <c r="D58" s="309" t="s">
        <v>2898</v>
      </c>
      <c r="E58" s="309"/>
      <c r="F58" s="44">
        <v>12</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2961</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2962</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2963</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9"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06590996723; KOMUNALAC ROVIŠĆE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404196</v>
      </c>
      <c r="J10" s="70">
        <f>J11+J18+J28+J39+J44</f>
        <v>459714</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404196</v>
      </c>
      <c r="J18" s="70">
        <f>SUM(J19:J27)</f>
        <v>459714</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v>18614</v>
      </c>
      <c r="J22" s="71">
        <v>12950</v>
      </c>
    </row>
    <row r="23" spans="1:10" ht="13.5" customHeight="1">
      <c r="A23" s="381" t="s">
        <v>2291</v>
      </c>
      <c r="B23" s="381"/>
      <c r="C23" s="381"/>
      <c r="D23" s="381"/>
      <c r="E23" s="381"/>
      <c r="F23" s="381"/>
      <c r="G23" s="19">
        <v>15</v>
      </c>
      <c r="H23" s="20"/>
      <c r="I23" s="71">
        <v>255542</v>
      </c>
      <c r="J23" s="71">
        <v>316724</v>
      </c>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130040</v>
      </c>
      <c r="J25" s="71">
        <v>130040</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432005</v>
      </c>
      <c r="J45" s="70">
        <f>J46+J54+J61+J71</f>
        <v>659863</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359000</v>
      </c>
      <c r="J54" s="70">
        <f>SUM(J55:J60)</f>
        <v>263741</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346329</v>
      </c>
      <c r="J57" s="71">
        <v>243192</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12671</v>
      </c>
      <c r="J59" s="71">
        <v>20549</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73005</v>
      </c>
      <c r="J71" s="71">
        <v>396122</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836201</v>
      </c>
      <c r="J73" s="70">
        <f>J9+J10+J45+J72</f>
        <v>1119577</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93685</v>
      </c>
      <c r="J76" s="70">
        <f>J77+J78+J79+J85+J86+J90+J93+J96</f>
        <v>111693</v>
      </c>
      <c r="L76" s="2" t="s">
        <v>2591</v>
      </c>
    </row>
    <row r="77" spans="1:10" ht="13.5" customHeight="1">
      <c r="A77" s="382" t="s">
        <v>935</v>
      </c>
      <c r="B77" s="382"/>
      <c r="C77" s="382"/>
      <c r="D77" s="382"/>
      <c r="E77" s="382"/>
      <c r="F77" s="382"/>
      <c r="G77" s="19">
        <v>68</v>
      </c>
      <c r="H77" s="20"/>
      <c r="I77" s="71">
        <v>41205</v>
      </c>
      <c r="J77" s="71">
        <v>41205</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42238</v>
      </c>
      <c r="J90" s="70">
        <f>J91-J92</f>
        <v>52480</v>
      </c>
      <c r="L90" s="2" t="s">
        <v>2591</v>
      </c>
    </row>
    <row r="91" spans="1:10" ht="13.5" customHeight="1">
      <c r="A91" s="381" t="s">
        <v>1139</v>
      </c>
      <c r="B91" s="381"/>
      <c r="C91" s="381"/>
      <c r="D91" s="381"/>
      <c r="E91" s="381"/>
      <c r="F91" s="381"/>
      <c r="G91" s="19">
        <v>82</v>
      </c>
      <c r="H91" s="20"/>
      <c r="I91" s="71">
        <v>42238</v>
      </c>
      <c r="J91" s="71">
        <v>52480</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10242</v>
      </c>
      <c r="J93" s="70">
        <f>J94-J95</f>
        <v>18008</v>
      </c>
      <c r="L93" s="2" t="s">
        <v>2591</v>
      </c>
    </row>
    <row r="94" spans="1:10" ht="13.5" customHeight="1">
      <c r="A94" s="381" t="s">
        <v>2640</v>
      </c>
      <c r="B94" s="381"/>
      <c r="C94" s="381"/>
      <c r="D94" s="381"/>
      <c r="E94" s="381"/>
      <c r="F94" s="381"/>
      <c r="G94" s="19">
        <v>85</v>
      </c>
      <c r="H94" s="20"/>
      <c r="I94" s="71">
        <v>10242</v>
      </c>
      <c r="J94" s="71">
        <v>18008</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742516</v>
      </c>
      <c r="J116" s="70">
        <f>SUM(J117:J130)</f>
        <v>1007884</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522997</v>
      </c>
      <c r="J124" s="71">
        <v>730984</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44155</v>
      </c>
      <c r="J126" s="71">
        <v>48959</v>
      </c>
    </row>
    <row r="127" spans="1:10" ht="13.5" customHeight="1">
      <c r="A127" s="381" t="s">
        <v>364</v>
      </c>
      <c r="B127" s="381"/>
      <c r="C127" s="381"/>
      <c r="D127" s="381"/>
      <c r="E127" s="381"/>
      <c r="F127" s="381"/>
      <c r="G127" s="19">
        <v>118</v>
      </c>
      <c r="H127" s="20"/>
      <c r="I127" s="71">
        <v>83471</v>
      </c>
      <c r="J127" s="71">
        <v>153692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91893</v>
      </c>
      <c r="J130" s="71">
        <v>74249</v>
      </c>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836201</v>
      </c>
      <c r="J132" s="70">
        <f>J76+J97+J104+J116+J131</f>
        <v>1119577</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3" activePane="bottomLeft" state="frozen"/>
      <selection pane="topLeft" activeCell="A1" sqref="A1"/>
      <selection pane="bottomLeft" activeCell="D1" sqref="D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06590996723; KOMUNALAC ROVIŠĆE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3396664</v>
      </c>
      <c r="J8" s="84">
        <f>SUM(J9:J13)</f>
        <v>2788414</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3396664</v>
      </c>
      <c r="J10" s="71">
        <v>2788414</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3383482</v>
      </c>
      <c r="J14" s="70">
        <f>J15+J16+J20+J24+J25+J26+J29+J36</f>
        <v>2791182</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2546691</v>
      </c>
      <c r="J16" s="70">
        <f>SUM(J17:J19)</f>
        <v>1761669</v>
      </c>
    </row>
    <row r="17" spans="1:10" s="2" customFormat="1" ht="13.5" customHeight="1">
      <c r="A17" s="410" t="s">
        <v>504</v>
      </c>
      <c r="B17" s="410"/>
      <c r="C17" s="410"/>
      <c r="D17" s="410"/>
      <c r="E17" s="410"/>
      <c r="F17" s="410"/>
      <c r="G17" s="19">
        <v>134</v>
      </c>
      <c r="H17" s="20"/>
      <c r="I17" s="71">
        <v>219646</v>
      </c>
      <c r="J17" s="71">
        <v>215047</v>
      </c>
    </row>
    <row r="18" spans="1:10" s="2" customFormat="1" ht="13.5" customHeight="1">
      <c r="A18" s="410" t="s">
        <v>505</v>
      </c>
      <c r="B18" s="410"/>
      <c r="C18" s="410"/>
      <c r="D18" s="410"/>
      <c r="E18" s="410"/>
      <c r="F18" s="410"/>
      <c r="G18" s="19">
        <v>135</v>
      </c>
      <c r="H18" s="20"/>
      <c r="I18" s="71">
        <v>27920</v>
      </c>
      <c r="J18" s="71">
        <v>22596</v>
      </c>
    </row>
    <row r="19" spans="1:10" s="2" customFormat="1" ht="13.5" customHeight="1">
      <c r="A19" s="410" t="s">
        <v>1426</v>
      </c>
      <c r="B19" s="410"/>
      <c r="C19" s="410"/>
      <c r="D19" s="410"/>
      <c r="E19" s="410"/>
      <c r="F19" s="410"/>
      <c r="G19" s="19">
        <v>136</v>
      </c>
      <c r="H19" s="20"/>
      <c r="I19" s="71">
        <v>2299125</v>
      </c>
      <c r="J19" s="71">
        <v>1524026</v>
      </c>
    </row>
    <row r="20" spans="1:10" s="2" customFormat="1" ht="13.5" customHeight="1">
      <c r="A20" s="381" t="s">
        <v>1839</v>
      </c>
      <c r="B20" s="381"/>
      <c r="C20" s="381"/>
      <c r="D20" s="381"/>
      <c r="E20" s="381"/>
      <c r="F20" s="381"/>
      <c r="G20" s="19">
        <v>137</v>
      </c>
      <c r="H20" s="20"/>
      <c r="I20" s="70">
        <f>SUM(I21:I23)</f>
        <v>669297</v>
      </c>
      <c r="J20" s="70">
        <f>SUM(J21:J23)</f>
        <v>781638</v>
      </c>
    </row>
    <row r="21" spans="1:10" s="2" customFormat="1" ht="13.5" customHeight="1">
      <c r="A21" s="410" t="s">
        <v>724</v>
      </c>
      <c r="B21" s="410"/>
      <c r="C21" s="410"/>
      <c r="D21" s="410"/>
      <c r="E21" s="410"/>
      <c r="F21" s="410"/>
      <c r="G21" s="19">
        <v>138</v>
      </c>
      <c r="H21" s="20"/>
      <c r="I21" s="71">
        <v>456818</v>
      </c>
      <c r="J21" s="71">
        <v>527272</v>
      </c>
    </row>
    <row r="22" spans="1:10" s="2" customFormat="1" ht="13.5" customHeight="1">
      <c r="A22" s="410" t="s">
        <v>961</v>
      </c>
      <c r="B22" s="410"/>
      <c r="C22" s="410"/>
      <c r="D22" s="410"/>
      <c r="E22" s="410"/>
      <c r="F22" s="410"/>
      <c r="G22" s="19">
        <v>139</v>
      </c>
      <c r="H22" s="20"/>
      <c r="I22" s="71">
        <v>114204</v>
      </c>
      <c r="J22" s="71">
        <v>117568</v>
      </c>
    </row>
    <row r="23" spans="1:10" s="2" customFormat="1" ht="13.5" customHeight="1">
      <c r="A23" s="410" t="s">
        <v>962</v>
      </c>
      <c r="B23" s="410"/>
      <c r="C23" s="410"/>
      <c r="D23" s="410"/>
      <c r="E23" s="410"/>
      <c r="F23" s="410"/>
      <c r="G23" s="19">
        <v>140</v>
      </c>
      <c r="H23" s="20"/>
      <c r="I23" s="71">
        <v>98275</v>
      </c>
      <c r="J23" s="71">
        <v>136798</v>
      </c>
    </row>
    <row r="24" spans="1:10" s="2" customFormat="1" ht="13.5" customHeight="1">
      <c r="A24" s="381" t="s">
        <v>259</v>
      </c>
      <c r="B24" s="381"/>
      <c r="C24" s="381"/>
      <c r="D24" s="381"/>
      <c r="E24" s="381"/>
      <c r="F24" s="381"/>
      <c r="G24" s="19">
        <v>141</v>
      </c>
      <c r="H24" s="20"/>
      <c r="I24" s="71">
        <v>42604</v>
      </c>
      <c r="J24" s="71">
        <v>93531</v>
      </c>
    </row>
    <row r="25" spans="1:10" s="2" customFormat="1" ht="13.5" customHeight="1">
      <c r="A25" s="381" t="s">
        <v>260</v>
      </c>
      <c r="B25" s="381"/>
      <c r="C25" s="381"/>
      <c r="D25" s="381"/>
      <c r="E25" s="381"/>
      <c r="F25" s="381"/>
      <c r="G25" s="19">
        <v>142</v>
      </c>
      <c r="H25" s="20"/>
      <c r="I25" s="71">
        <v>124890</v>
      </c>
      <c r="J25" s="71">
        <v>154344</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291</v>
      </c>
      <c r="J37" s="70">
        <f>SUM(J38:J47)</f>
        <v>23379</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291</v>
      </c>
      <c r="J47" s="71">
        <v>23379</v>
      </c>
    </row>
    <row r="48" spans="1:10" s="2" customFormat="1" ht="13.5" customHeight="1">
      <c r="A48" s="383" t="s">
        <v>1843</v>
      </c>
      <c r="B48" s="383"/>
      <c r="C48" s="383"/>
      <c r="D48" s="383"/>
      <c r="E48" s="383"/>
      <c r="F48" s="383"/>
      <c r="G48" s="19">
        <v>165</v>
      </c>
      <c r="H48" s="20"/>
      <c r="I48" s="70">
        <f>SUM(I49:I55)</f>
        <v>10</v>
      </c>
      <c r="J48" s="70">
        <f>SUM(J49:J55)</f>
        <v>2</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10</v>
      </c>
      <c r="J51" s="71">
        <v>2</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3396955</v>
      </c>
      <c r="J60" s="70">
        <f>J8+J37+J56+J57</f>
        <v>2811793</v>
      </c>
    </row>
    <row r="61" spans="1:10" s="2" customFormat="1" ht="13.5" customHeight="1">
      <c r="A61" s="383" t="s">
        <v>1845</v>
      </c>
      <c r="B61" s="383"/>
      <c r="C61" s="383"/>
      <c r="D61" s="383"/>
      <c r="E61" s="383"/>
      <c r="F61" s="383"/>
      <c r="G61" s="19">
        <v>178</v>
      </c>
      <c r="H61" s="20"/>
      <c r="I61" s="70">
        <f>I14+I48+I58+I59</f>
        <v>3383492</v>
      </c>
      <c r="J61" s="70">
        <f>J14+J48+J58+J59</f>
        <v>2791184</v>
      </c>
    </row>
    <row r="62" spans="1:12" s="2" customFormat="1" ht="13.5" customHeight="1">
      <c r="A62" s="383" t="s">
        <v>2581</v>
      </c>
      <c r="B62" s="383"/>
      <c r="C62" s="383"/>
      <c r="D62" s="383"/>
      <c r="E62" s="383"/>
      <c r="F62" s="383"/>
      <c r="G62" s="19">
        <v>179</v>
      </c>
      <c r="H62" s="20"/>
      <c r="I62" s="70">
        <f>I60-I61</f>
        <v>13463</v>
      </c>
      <c r="J62" s="70">
        <f>J60-J61</f>
        <v>20609</v>
      </c>
      <c r="L62" s="2" t="s">
        <v>2591</v>
      </c>
    </row>
    <row r="63" spans="1:10" s="2" customFormat="1" ht="13.5" customHeight="1">
      <c r="A63" s="404" t="s">
        <v>2658</v>
      </c>
      <c r="B63" s="404"/>
      <c r="C63" s="404"/>
      <c r="D63" s="404"/>
      <c r="E63" s="404"/>
      <c r="F63" s="404"/>
      <c r="G63" s="19">
        <v>180</v>
      </c>
      <c r="H63" s="20"/>
      <c r="I63" s="70">
        <f>IF(I60&gt;I61,I60-I61,0)</f>
        <v>13463</v>
      </c>
      <c r="J63" s="70">
        <f>IF(J60&gt;J61,J60-J61,0)</f>
        <v>20609</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3221</v>
      </c>
      <c r="J65" s="71">
        <v>2601</v>
      </c>
      <c r="L65" s="2" t="s">
        <v>2591</v>
      </c>
    </row>
    <row r="66" spans="1:12" s="2" customFormat="1" ht="13.5" customHeight="1">
      <c r="A66" s="383" t="s">
        <v>2582</v>
      </c>
      <c r="B66" s="383"/>
      <c r="C66" s="383"/>
      <c r="D66" s="383"/>
      <c r="E66" s="383"/>
      <c r="F66" s="383"/>
      <c r="G66" s="19">
        <v>183</v>
      </c>
      <c r="H66" s="20"/>
      <c r="I66" s="70">
        <f>I62-I65</f>
        <v>10242</v>
      </c>
      <c r="J66" s="70">
        <f>J62-J65</f>
        <v>18008</v>
      </c>
      <c r="L66" s="2" t="s">
        <v>2591</v>
      </c>
    </row>
    <row r="67" spans="1:10" s="2" customFormat="1" ht="13.5" customHeight="1">
      <c r="A67" s="404" t="s">
        <v>779</v>
      </c>
      <c r="B67" s="404"/>
      <c r="C67" s="404"/>
      <c r="D67" s="404"/>
      <c r="E67" s="404"/>
      <c r="F67" s="404"/>
      <c r="G67" s="19">
        <v>184</v>
      </c>
      <c r="H67" s="20"/>
      <c r="I67" s="70">
        <f>IF(I66&gt;0,I66,0)</f>
        <v>10242</v>
      </c>
      <c r="J67" s="70">
        <f>IF(J66&gt;0,J66,0)</f>
        <v>18008</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5"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06590996723; KOMUNALAC ROVIŠĆE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3396664</v>
      </c>
      <c r="J26" s="77">
        <v>2788414</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3396664</v>
      </c>
      <c r="J37" s="94">
        <v>2788414</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85649</v>
      </c>
      <c r="J50" s="77">
        <v>133473</v>
      </c>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21942</v>
      </c>
      <c r="J60" s="77">
        <v>23960</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594</v>
      </c>
      <c r="J62" s="77">
        <v>1507</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74328</v>
      </c>
      <c r="J65" s="77">
        <v>121340</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217477</v>
      </c>
      <c r="J78" s="228">
        <f>SUM(J79:J82)</f>
        <v>149048</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14477</v>
      </c>
      <c r="J80" s="77"/>
    </row>
    <row r="81" spans="1:10" s="2" customFormat="1" ht="13.5" customHeight="1">
      <c r="A81" s="404" t="s">
        <v>1</v>
      </c>
      <c r="B81" s="404"/>
      <c r="C81" s="404"/>
      <c r="D81" s="404"/>
      <c r="E81" s="404"/>
      <c r="F81" s="404"/>
      <c r="G81" s="427"/>
      <c r="H81" s="19">
        <v>281</v>
      </c>
      <c r="I81" s="77">
        <v>203000</v>
      </c>
      <c r="J81" s="77">
        <v>149048</v>
      </c>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06590996723; KOMUNALAC ROVIŠĆE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06590996723; KOMUNALAC ROVIŠĆE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06590996723; KOMUNALAC ROVIŠĆE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Knjig. usluge</cp:lastModifiedBy>
  <cp:lastPrinted>2019-05-13T11:07:43Z</cp:lastPrinted>
  <dcterms:created xsi:type="dcterms:W3CDTF">2008-10-17T11:51:54Z</dcterms:created>
  <dcterms:modified xsi:type="dcterms:W3CDTF">2021-01-29T08:39:42Z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